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030"/>
  <workbookPr codeName="ThisWorkbook" defaultThemeVersion="124226"/>
  <mc:AlternateContent xmlns:mc="http://schemas.openxmlformats.org/markup-compatibility/2006">
    <mc:Choice Requires="x15">
      <x15ac:absPath xmlns:x15ac="http://schemas.microsoft.com/office/spreadsheetml/2010/11/ac" url="M:\AVLN\Farm Systems\Production training\2016 Part 2\"/>
    </mc:Choice>
  </mc:AlternateContent>
  <bookViews>
    <workbookView xWindow="0" yWindow="0" windowWidth="25200" windowHeight="10425" tabRatio="523" activeTab="2"/>
  </bookViews>
  <sheets>
    <sheet name="Spring Rotation Planner" sheetId="1" r:id="rId1"/>
    <sheet name="Graphs" sheetId="6" r:id="rId2"/>
    <sheet name="Daily Feed Allocator" sheetId="2" r:id="rId3"/>
    <sheet name="Help" sheetId="3" r:id="rId4"/>
  </sheets>
  <definedNames>
    <definedName name="AccArea">OFFSET('Spring Rotation Planner'!$H$13,0,0,COUNT('Spring Rotation Planner'!$H$13:$H$102))</definedName>
    <definedName name="ActRound">OFFSET('Spring Rotation Planner'!$G$13,0,0,COUNT('Spring Rotation Planner'!$B$13:$B$102))</definedName>
    <definedName name="ActualAPC">OFFSET('Spring Rotation Planner'!$K$13,0,0,COUNT('Spring Rotation Planner'!$J$13:$J$102))</definedName>
    <definedName name="areatograze">OFFSET('Spring Rotation Planner'!$D$13,0,0,COUNT('Spring Rotation Planner'!$B$13:$B$102),1)</definedName>
    <definedName name="Date">OFFSET('Spring Rotation Planner'!$B$13,0,0,COUNT('Spring Rotation Planner'!$B$13:$B$102))</definedName>
    <definedName name="Dates">OFFSET('Spring Rotation Planner'!$B$13,0,0,COUNT('Spring Rotation Planner'!$B$13:$B$102),1)</definedName>
    <definedName name="PlannedAPC">OFFSET('Spring Rotation Planner'!$J$13,0,0,COUNT('Spring Rotation Planner'!$J$13:$J$102),1)</definedName>
    <definedName name="_xlnm.Print_Area" localSheetId="2">'Daily Feed Allocator'!$A$1:$H$25</definedName>
    <definedName name="_xlnm.Print_Area" localSheetId="1">Graphs!$A$1:$N$76</definedName>
    <definedName name="_xlnm.Print_Area" localSheetId="0">'Spring Rotation Planner'!$B$2:$K$102</definedName>
    <definedName name="_xlnm.Print_Titles" localSheetId="0">'Spring Rotation Planner'!$2:$12</definedName>
  </definedNames>
  <calcPr calcId="171027"/>
</workbook>
</file>

<file path=xl/calcChain.xml><?xml version="1.0" encoding="utf-8"?>
<calcChain xmlns="http://schemas.openxmlformats.org/spreadsheetml/2006/main">
  <c r="I14" i="1" l="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3" i="1"/>
  <c r="I13" i="1" l="1"/>
  <c r="D22" i="2" l="1"/>
  <c r="D25" i="2" s="1"/>
  <c r="E22" i="2"/>
  <c r="E25" i="2" s="1"/>
  <c r="F22" i="2"/>
  <c r="F25" i="2" s="1"/>
  <c r="G22" i="2"/>
  <c r="G25" i="2" s="1"/>
  <c r="H22" i="2"/>
  <c r="H25" i="2" s="1"/>
  <c r="E19" i="2"/>
  <c r="E20" i="2" s="1"/>
  <c r="F19" i="2"/>
  <c r="F20" i="2" s="1"/>
  <c r="G19" i="2"/>
  <c r="G20" i="2" s="1"/>
  <c r="H19" i="2"/>
  <c r="H20" i="2" s="1"/>
  <c r="D19" i="2"/>
  <c r="D20" i="2" s="1"/>
  <c r="H11" i="2" l="1"/>
  <c r="G11" i="2"/>
  <c r="F11" i="2"/>
  <c r="E11" i="2"/>
  <c r="D11" i="2"/>
  <c r="B13" i="1"/>
  <c r="G7" i="2" l="1"/>
  <c r="B14" i="1"/>
  <c r="B15" i="1" l="1"/>
  <c r="F10" i="1"/>
  <c r="J13" i="1"/>
  <c r="J14" i="1" l="1"/>
  <c r="J15" i="1" s="1"/>
  <c r="B16" i="1"/>
  <c r="C13" i="1"/>
  <c r="C10" i="1"/>
  <c r="B17" i="1" l="1"/>
  <c r="D13" i="1"/>
  <c r="H13" i="1" s="1"/>
  <c r="C14" i="1"/>
  <c r="J16" i="1"/>
  <c r="H14" i="1" l="1"/>
  <c r="O13" i="1"/>
  <c r="M13" i="1"/>
  <c r="L13" i="1"/>
  <c r="N13" i="1"/>
  <c r="N14" i="1" s="1"/>
  <c r="J17" i="1"/>
  <c r="B18" i="1"/>
  <c r="D14" i="1"/>
  <c r="C15" i="1"/>
  <c r="M14" i="1" l="1"/>
  <c r="O14" i="1"/>
  <c r="H15" i="1"/>
  <c r="N15" i="1" s="1"/>
  <c r="L14" i="1"/>
  <c r="L15" i="1" s="1"/>
  <c r="P13" i="1"/>
  <c r="Q13" i="1" s="1"/>
  <c r="J18" i="1"/>
  <c r="C16" i="1"/>
  <c r="D15" i="1"/>
  <c r="B19" i="1"/>
  <c r="M15" i="1" l="1"/>
  <c r="P14" i="1"/>
  <c r="Q14" i="1" s="1"/>
  <c r="H16" i="1"/>
  <c r="N16" i="1" s="1"/>
  <c r="O15" i="1"/>
  <c r="B20" i="1"/>
  <c r="J19" i="1"/>
  <c r="C17" i="1"/>
  <c r="D16" i="1"/>
  <c r="M16" i="1" l="1"/>
  <c r="P15" i="1"/>
  <c r="Q15" i="1" s="1"/>
  <c r="H17" i="1"/>
  <c r="L16" i="1"/>
  <c r="O16" i="1"/>
  <c r="C18" i="1"/>
  <c r="D17" i="1"/>
  <c r="B21" i="1"/>
  <c r="J20" i="1"/>
  <c r="L17" i="1" l="1"/>
  <c r="P16" i="1"/>
  <c r="Q16" i="1" s="1"/>
  <c r="H18" i="1"/>
  <c r="N17" i="1"/>
  <c r="M17" i="1"/>
  <c r="M18" i="1" s="1"/>
  <c r="O17" i="1"/>
  <c r="J21" i="1"/>
  <c r="C19" i="1"/>
  <c r="D18" i="1"/>
  <c r="B22" i="1"/>
  <c r="O18" i="1" l="1"/>
  <c r="P17" i="1"/>
  <c r="Q17" i="1" s="1"/>
  <c r="L18" i="1"/>
  <c r="N18" i="1"/>
  <c r="N19" i="1" s="1"/>
  <c r="H19" i="1"/>
  <c r="O19" i="1" s="1"/>
  <c r="J22" i="1"/>
  <c r="B23" i="1"/>
  <c r="C20" i="1"/>
  <c r="D19" i="1"/>
  <c r="P18" i="1" l="1"/>
  <c r="Q18" i="1" s="1"/>
  <c r="M19" i="1"/>
  <c r="L19" i="1"/>
  <c r="H20" i="1"/>
  <c r="N20" i="1" s="1"/>
  <c r="L20" i="1"/>
  <c r="C21" i="1"/>
  <c r="D20" i="1"/>
  <c r="B24" i="1"/>
  <c r="J23" i="1"/>
  <c r="O20" i="1" l="1"/>
  <c r="P19" i="1"/>
  <c r="Q19" i="1" s="1"/>
  <c r="M20" i="1"/>
  <c r="H21" i="1"/>
  <c r="N21" i="1" s="1"/>
  <c r="C22" i="1"/>
  <c r="D21" i="1"/>
  <c r="B25" i="1"/>
  <c r="J24" i="1"/>
  <c r="H22" i="1" l="1"/>
  <c r="N22" i="1" s="1"/>
  <c r="M21" i="1"/>
  <c r="O21" i="1"/>
  <c r="L21" i="1"/>
  <c r="L22" i="1" s="1"/>
  <c r="P20" i="1"/>
  <c r="Q20" i="1" s="1"/>
  <c r="C23" i="1"/>
  <c r="D22" i="1"/>
  <c r="B26" i="1"/>
  <c r="J25" i="1"/>
  <c r="H23" i="1" l="1"/>
  <c r="N23" i="1" s="1"/>
  <c r="O22" i="1"/>
  <c r="P22" i="1" s="1"/>
  <c r="Q22" i="1" s="1"/>
  <c r="M22" i="1"/>
  <c r="P21" i="1"/>
  <c r="Q21" i="1" s="1"/>
  <c r="L23" i="1"/>
  <c r="O23" i="1"/>
  <c r="B27" i="1"/>
  <c r="J26" i="1"/>
  <c r="C24" i="1"/>
  <c r="D23" i="1"/>
  <c r="H24" i="1" s="1"/>
  <c r="M23" i="1" l="1"/>
  <c r="L24" i="1"/>
  <c r="O24" i="1"/>
  <c r="N24" i="1"/>
  <c r="M24" i="1"/>
  <c r="P23" i="1"/>
  <c r="Q23" i="1" s="1"/>
  <c r="J27" i="1"/>
  <c r="C25" i="1"/>
  <c r="D24" i="1"/>
  <c r="H25" i="1" s="1"/>
  <c r="B28" i="1"/>
  <c r="N25" i="1" l="1"/>
  <c r="O25" i="1"/>
  <c r="M25" i="1"/>
  <c r="L25" i="1"/>
  <c r="P24" i="1"/>
  <c r="Q24" i="1" s="1"/>
  <c r="J28" i="1"/>
  <c r="C26" i="1"/>
  <c r="D25" i="1"/>
  <c r="H26" i="1" s="1"/>
  <c r="B29" i="1"/>
  <c r="M26" i="1" l="1"/>
  <c r="L26" i="1"/>
  <c r="P25" i="1"/>
  <c r="Q25" i="1" s="1"/>
  <c r="O26" i="1"/>
  <c r="N26" i="1"/>
  <c r="B30" i="1"/>
  <c r="J29" i="1"/>
  <c r="C27" i="1"/>
  <c r="D26" i="1"/>
  <c r="H27" i="1" s="1"/>
  <c r="P26" i="1" l="1"/>
  <c r="Q26" i="1" s="1"/>
  <c r="L27" i="1"/>
  <c r="M27" i="1"/>
  <c r="O27" i="1"/>
  <c r="N27" i="1"/>
  <c r="C28" i="1"/>
  <c r="D27" i="1"/>
  <c r="H28" i="1" s="1"/>
  <c r="B31" i="1"/>
  <c r="J30" i="1"/>
  <c r="L28" i="1" l="1"/>
  <c r="O28" i="1"/>
  <c r="M28" i="1"/>
  <c r="N28" i="1"/>
  <c r="P27" i="1"/>
  <c r="Q27" i="1" s="1"/>
  <c r="C29" i="1"/>
  <c r="D28" i="1"/>
  <c r="H29" i="1" s="1"/>
  <c r="B32" i="1"/>
  <c r="J31" i="1"/>
  <c r="L29" i="1" l="1"/>
  <c r="M29" i="1"/>
  <c r="O29" i="1"/>
  <c r="N29" i="1"/>
  <c r="P28" i="1"/>
  <c r="Q28" i="1" s="1"/>
  <c r="B33" i="1"/>
  <c r="J32" i="1"/>
  <c r="C30" i="1"/>
  <c r="D29" i="1"/>
  <c r="H30" i="1" s="1"/>
  <c r="L30" i="1" s="1"/>
  <c r="P29" i="1" l="1"/>
  <c r="Q29" i="1" s="1"/>
  <c r="M30" i="1"/>
  <c r="N30" i="1"/>
  <c r="O30" i="1"/>
  <c r="J33" i="1"/>
  <c r="C31" i="1"/>
  <c r="D30" i="1"/>
  <c r="H31" i="1" s="1"/>
  <c r="L31" i="1" s="1"/>
  <c r="B34" i="1"/>
  <c r="O31" i="1" l="1"/>
  <c r="N31" i="1"/>
  <c r="M31" i="1"/>
  <c r="P30" i="1"/>
  <c r="Q30" i="1" s="1"/>
  <c r="B35" i="1"/>
  <c r="C32" i="1"/>
  <c r="D31" i="1"/>
  <c r="H32" i="1" s="1"/>
  <c r="L32" i="1" s="1"/>
  <c r="J34" i="1"/>
  <c r="N32" i="1" l="1"/>
  <c r="P31" i="1"/>
  <c r="Q31" i="1" s="1"/>
  <c r="M32" i="1"/>
  <c r="O32" i="1"/>
  <c r="J35" i="1"/>
  <c r="B36" i="1"/>
  <c r="C33" i="1"/>
  <c r="D32" i="1"/>
  <c r="H33" i="1" s="1"/>
  <c r="L33" i="1" s="1"/>
  <c r="M33" i="1" l="1"/>
  <c r="N33" i="1"/>
  <c r="O33" i="1"/>
  <c r="P32" i="1"/>
  <c r="Q32" i="1" s="1"/>
  <c r="C34" i="1"/>
  <c r="D33" i="1"/>
  <c r="H34" i="1" s="1"/>
  <c r="L34" i="1" s="1"/>
  <c r="B37" i="1"/>
  <c r="J36" i="1"/>
  <c r="O34" i="1" l="1"/>
  <c r="M34" i="1"/>
  <c r="P33" i="1"/>
  <c r="Q33" i="1" s="1"/>
  <c r="N34" i="1"/>
  <c r="C35" i="1"/>
  <c r="D34" i="1"/>
  <c r="H35" i="1" s="1"/>
  <c r="B38" i="1"/>
  <c r="J37" i="1"/>
  <c r="M35" i="1" l="1"/>
  <c r="P34" i="1"/>
  <c r="Q34" i="1" s="1"/>
  <c r="O35" i="1"/>
  <c r="L35" i="1"/>
  <c r="N35" i="1"/>
  <c r="C36" i="1"/>
  <c r="D35" i="1"/>
  <c r="H36" i="1" s="1"/>
  <c r="B39" i="1"/>
  <c r="J38" i="1"/>
  <c r="M36" i="1" l="1"/>
  <c r="O36" i="1"/>
  <c r="N36" i="1"/>
  <c r="P35" i="1"/>
  <c r="Q35" i="1" s="1"/>
  <c r="L36" i="1"/>
  <c r="B40" i="1"/>
  <c r="J39" i="1"/>
  <c r="C37" i="1"/>
  <c r="D36" i="1"/>
  <c r="H37" i="1" s="1"/>
  <c r="M37" i="1" s="1"/>
  <c r="O37" i="1" l="1"/>
  <c r="N37" i="1"/>
  <c r="P36" i="1"/>
  <c r="Q36" i="1" s="1"/>
  <c r="L37" i="1"/>
  <c r="J40" i="1"/>
  <c r="C38" i="1"/>
  <c r="D37" i="1"/>
  <c r="H38" i="1" s="1"/>
  <c r="B41" i="1"/>
  <c r="O38" i="1" l="1"/>
  <c r="P37" i="1"/>
  <c r="Q37" i="1" s="1"/>
  <c r="L38" i="1"/>
  <c r="N38" i="1"/>
  <c r="M38" i="1"/>
  <c r="B42" i="1"/>
  <c r="C39" i="1"/>
  <c r="D38" i="1"/>
  <c r="H39" i="1" s="1"/>
  <c r="J41" i="1"/>
  <c r="O39" i="1" l="1"/>
  <c r="M39" i="1"/>
  <c r="N39" i="1"/>
  <c r="P38" i="1"/>
  <c r="Q38" i="1" s="1"/>
  <c r="L39" i="1"/>
  <c r="J42" i="1"/>
  <c r="B43" i="1"/>
  <c r="C40" i="1"/>
  <c r="D39" i="1"/>
  <c r="H40" i="1" s="1"/>
  <c r="O40" i="1" l="1"/>
  <c r="M40" i="1"/>
  <c r="N40" i="1"/>
  <c r="P39" i="1"/>
  <c r="Q39" i="1" s="1"/>
  <c r="L40" i="1"/>
  <c r="L41" i="1" s="1"/>
  <c r="C41" i="1"/>
  <c r="D40" i="1"/>
  <c r="H41" i="1" s="1"/>
  <c r="B44" i="1"/>
  <c r="J43" i="1"/>
  <c r="O41" i="1" l="1"/>
  <c r="N41" i="1"/>
  <c r="M41" i="1"/>
  <c r="L42" i="1"/>
  <c r="L43" i="1" s="1"/>
  <c r="P40" i="1"/>
  <c r="Q40" i="1" s="1"/>
  <c r="C42" i="1"/>
  <c r="D41" i="1"/>
  <c r="H42" i="1" s="1"/>
  <c r="B45" i="1"/>
  <c r="J44" i="1"/>
  <c r="N42" i="1" l="1"/>
  <c r="P41" i="1"/>
  <c r="Q41" i="1" s="1"/>
  <c r="M42" i="1"/>
  <c r="L44" i="1"/>
  <c r="L45" i="1" s="1"/>
  <c r="O42" i="1"/>
  <c r="C43" i="1"/>
  <c r="D42" i="1"/>
  <c r="H43" i="1" s="1"/>
  <c r="B46" i="1"/>
  <c r="J45" i="1"/>
  <c r="O43" i="1" l="1"/>
  <c r="P42" i="1"/>
  <c r="Q42" i="1" s="1"/>
  <c r="L46" i="1"/>
  <c r="L47" i="1" s="1"/>
  <c r="M43" i="1"/>
  <c r="N43" i="1"/>
  <c r="B47" i="1"/>
  <c r="J46" i="1"/>
  <c r="C44" i="1"/>
  <c r="D43" i="1"/>
  <c r="H44" i="1" s="1"/>
  <c r="O44" i="1" s="1"/>
  <c r="L48" i="1" l="1"/>
  <c r="L49" i="1" s="1"/>
  <c r="M44" i="1"/>
  <c r="P43" i="1"/>
  <c r="Q43" i="1" s="1"/>
  <c r="N44" i="1"/>
  <c r="C45" i="1"/>
  <c r="D44" i="1"/>
  <c r="H45" i="1" s="1"/>
  <c r="O45" i="1" s="1"/>
  <c r="B48" i="1"/>
  <c r="J47" i="1"/>
  <c r="L50" i="1" l="1"/>
  <c r="L51" i="1" s="1"/>
  <c r="M45" i="1"/>
  <c r="P44" i="1"/>
  <c r="Q44" i="1" s="1"/>
  <c r="N45" i="1"/>
  <c r="B49" i="1"/>
  <c r="J48" i="1"/>
  <c r="C46" i="1"/>
  <c r="D45" i="1"/>
  <c r="H46" i="1" s="1"/>
  <c r="O46" i="1" s="1"/>
  <c r="L52" i="1" l="1"/>
  <c r="M46" i="1"/>
  <c r="P45" i="1"/>
  <c r="Q45" i="1" s="1"/>
  <c r="N46" i="1"/>
  <c r="J49" i="1"/>
  <c r="C47" i="1"/>
  <c r="D46" i="1"/>
  <c r="H47" i="1" s="1"/>
  <c r="O47" i="1" s="1"/>
  <c r="B50" i="1"/>
  <c r="M47" i="1" l="1"/>
  <c r="P46" i="1"/>
  <c r="Q46" i="1" s="1"/>
  <c r="N47" i="1"/>
  <c r="L53" i="1"/>
  <c r="B51" i="1"/>
  <c r="C48" i="1"/>
  <c r="D47" i="1"/>
  <c r="H48" i="1" s="1"/>
  <c r="O48" i="1" s="1"/>
  <c r="J50" i="1"/>
  <c r="L54" i="1" l="1"/>
  <c r="L55" i="1" s="1"/>
  <c r="M48" i="1"/>
  <c r="P47" i="1"/>
  <c r="Q47" i="1" s="1"/>
  <c r="N48" i="1"/>
  <c r="J51" i="1"/>
  <c r="B52" i="1"/>
  <c r="C49" i="1"/>
  <c r="D48" i="1"/>
  <c r="H49" i="1" s="1"/>
  <c r="O49" i="1" s="1"/>
  <c r="L56" i="1" l="1"/>
  <c r="L57" i="1" s="1"/>
  <c r="N49" i="1"/>
  <c r="M49" i="1"/>
  <c r="P48" i="1"/>
  <c r="Q48" i="1" s="1"/>
  <c r="C50" i="1"/>
  <c r="D49" i="1"/>
  <c r="H50" i="1" s="1"/>
  <c r="O50" i="1" s="1"/>
  <c r="B53" i="1"/>
  <c r="J52" i="1"/>
  <c r="M50" i="1" l="1"/>
  <c r="P49" i="1"/>
  <c r="Q49" i="1" s="1"/>
  <c r="N50" i="1"/>
  <c r="L58" i="1"/>
  <c r="C51" i="1"/>
  <c r="D50" i="1"/>
  <c r="H51" i="1" s="1"/>
  <c r="O51" i="1" s="1"/>
  <c r="B54" i="1"/>
  <c r="J53" i="1"/>
  <c r="N51" i="1" l="1"/>
  <c r="M51" i="1"/>
  <c r="P50" i="1"/>
  <c r="Q50" i="1" s="1"/>
  <c r="L59" i="1"/>
  <c r="C52" i="1"/>
  <c r="D51" i="1"/>
  <c r="H52" i="1" s="1"/>
  <c r="O52" i="1" s="1"/>
  <c r="B55" i="1"/>
  <c r="J54" i="1"/>
  <c r="N52" i="1" l="1"/>
  <c r="M52" i="1"/>
  <c r="P51" i="1"/>
  <c r="Q51" i="1" s="1"/>
  <c r="L60" i="1"/>
  <c r="B56" i="1"/>
  <c r="J55" i="1"/>
  <c r="C53" i="1"/>
  <c r="D52" i="1"/>
  <c r="H53" i="1" s="1"/>
  <c r="N53" i="1" l="1"/>
  <c r="M53" i="1"/>
  <c r="P52" i="1"/>
  <c r="Q52" i="1" s="1"/>
  <c r="O53" i="1"/>
  <c r="L61" i="1"/>
  <c r="J56" i="1"/>
  <c r="C54" i="1"/>
  <c r="D53" i="1"/>
  <c r="H54" i="1" s="1"/>
  <c r="B57" i="1"/>
  <c r="N54" i="1" l="1"/>
  <c r="M54" i="1"/>
  <c r="P53" i="1"/>
  <c r="Q53" i="1" s="1"/>
  <c r="O54" i="1"/>
  <c r="L62" i="1"/>
  <c r="B58" i="1"/>
  <c r="C55" i="1"/>
  <c r="D54" i="1"/>
  <c r="H55" i="1" s="1"/>
  <c r="J57" i="1"/>
  <c r="N55" i="1" l="1"/>
  <c r="O55" i="1"/>
  <c r="M55" i="1"/>
  <c r="P54" i="1"/>
  <c r="Q54" i="1" s="1"/>
  <c r="L63" i="1"/>
  <c r="J58" i="1"/>
  <c r="B59" i="1"/>
  <c r="C56" i="1"/>
  <c r="D55" i="1"/>
  <c r="H56" i="1" s="1"/>
  <c r="N56" i="1" s="1"/>
  <c r="M56" i="1" l="1"/>
  <c r="P55" i="1"/>
  <c r="Q55" i="1" s="1"/>
  <c r="O56" i="1"/>
  <c r="L64" i="1"/>
  <c r="C57" i="1"/>
  <c r="D56" i="1"/>
  <c r="H57" i="1" s="1"/>
  <c r="N57" i="1" s="1"/>
  <c r="B60" i="1"/>
  <c r="J59" i="1"/>
  <c r="O57" i="1" l="1"/>
  <c r="M57" i="1"/>
  <c r="P56" i="1"/>
  <c r="Q56" i="1" s="1"/>
  <c r="L65" i="1"/>
  <c r="B61" i="1"/>
  <c r="J60" i="1"/>
  <c r="C58" i="1"/>
  <c r="D57" i="1"/>
  <c r="H58" i="1" s="1"/>
  <c r="N58" i="1" s="1"/>
  <c r="M58" i="1" l="1"/>
  <c r="P57" i="1"/>
  <c r="Q57" i="1" s="1"/>
  <c r="O58" i="1"/>
  <c r="L66" i="1"/>
  <c r="J61" i="1"/>
  <c r="C59" i="1"/>
  <c r="D58" i="1"/>
  <c r="H59" i="1" s="1"/>
  <c r="N59" i="1" s="1"/>
  <c r="B62" i="1"/>
  <c r="M59" i="1" l="1"/>
  <c r="P58" i="1"/>
  <c r="Q58" i="1" s="1"/>
  <c r="O59" i="1"/>
  <c r="L67" i="1"/>
  <c r="J62" i="1"/>
  <c r="B63" i="1"/>
  <c r="C60" i="1"/>
  <c r="D59" i="1"/>
  <c r="H60" i="1" s="1"/>
  <c r="N60" i="1" s="1"/>
  <c r="O60" i="1" l="1"/>
  <c r="M60" i="1"/>
  <c r="P59" i="1"/>
  <c r="Q59" i="1" s="1"/>
  <c r="L68" i="1"/>
  <c r="C61" i="1"/>
  <c r="D60" i="1"/>
  <c r="H61" i="1" s="1"/>
  <c r="B64" i="1"/>
  <c r="J63" i="1"/>
  <c r="O61" i="1" l="1"/>
  <c r="M61" i="1"/>
  <c r="P60" i="1"/>
  <c r="Q60" i="1" s="1"/>
  <c r="N61" i="1"/>
  <c r="L69" i="1"/>
  <c r="C62" i="1"/>
  <c r="D61" i="1"/>
  <c r="H62" i="1" s="1"/>
  <c r="B65" i="1"/>
  <c r="J64" i="1"/>
  <c r="O62" i="1" l="1"/>
  <c r="M62" i="1"/>
  <c r="P61" i="1"/>
  <c r="Q61" i="1" s="1"/>
  <c r="N62" i="1"/>
  <c r="L70" i="1"/>
  <c r="C63" i="1"/>
  <c r="D62" i="1"/>
  <c r="H63" i="1" s="1"/>
  <c r="B66" i="1"/>
  <c r="J65" i="1"/>
  <c r="O63" i="1" l="1"/>
  <c r="M63" i="1"/>
  <c r="P62" i="1"/>
  <c r="Q62" i="1" s="1"/>
  <c r="N63" i="1"/>
  <c r="L71" i="1"/>
  <c r="B67" i="1"/>
  <c r="J66" i="1"/>
  <c r="C64" i="1"/>
  <c r="D63" i="1"/>
  <c r="H64" i="1" s="1"/>
  <c r="O64" i="1" s="1"/>
  <c r="M64" i="1" l="1"/>
  <c r="P63" i="1"/>
  <c r="Q63" i="1" s="1"/>
  <c r="N64" i="1"/>
  <c r="L72" i="1"/>
  <c r="J67" i="1"/>
  <c r="C65" i="1"/>
  <c r="D64" i="1"/>
  <c r="H65" i="1" s="1"/>
  <c r="O65" i="1" s="1"/>
  <c r="B68" i="1"/>
  <c r="N65" i="1" l="1"/>
  <c r="M65" i="1"/>
  <c r="P64" i="1"/>
  <c r="Q64" i="1" s="1"/>
  <c r="L73" i="1"/>
  <c r="B69" i="1"/>
  <c r="C66" i="1"/>
  <c r="D65" i="1"/>
  <c r="H66" i="1" s="1"/>
  <c r="O66" i="1" s="1"/>
  <c r="J68" i="1"/>
  <c r="M66" i="1" l="1"/>
  <c r="P65" i="1"/>
  <c r="Q65" i="1" s="1"/>
  <c r="N66" i="1"/>
  <c r="L74" i="1"/>
  <c r="J69" i="1"/>
  <c r="B70" i="1"/>
  <c r="C67" i="1"/>
  <c r="D66" i="1"/>
  <c r="H67" i="1" s="1"/>
  <c r="O67" i="1" s="1"/>
  <c r="N67" i="1" l="1"/>
  <c r="M67" i="1"/>
  <c r="P66" i="1"/>
  <c r="Q66" i="1" s="1"/>
  <c r="L75" i="1"/>
  <c r="B71" i="1"/>
  <c r="J70" i="1"/>
  <c r="C68" i="1"/>
  <c r="D67" i="1"/>
  <c r="H68" i="1" s="1"/>
  <c r="O68" i="1" s="1"/>
  <c r="N68" i="1" l="1"/>
  <c r="M68" i="1"/>
  <c r="P67" i="1"/>
  <c r="Q67" i="1" s="1"/>
  <c r="L76" i="1"/>
  <c r="J71" i="1"/>
  <c r="C69" i="1"/>
  <c r="D68" i="1"/>
  <c r="H69" i="1" s="1"/>
  <c r="O69" i="1" s="1"/>
  <c r="B72" i="1"/>
  <c r="N69" i="1" l="1"/>
  <c r="M69" i="1"/>
  <c r="P68" i="1"/>
  <c r="Q68" i="1" s="1"/>
  <c r="L77" i="1"/>
  <c r="B73" i="1"/>
  <c r="J72" i="1"/>
  <c r="C70" i="1"/>
  <c r="D69" i="1"/>
  <c r="H70" i="1" s="1"/>
  <c r="O70" i="1" s="1"/>
  <c r="N70" i="1" l="1"/>
  <c r="N71" i="1" s="1"/>
  <c r="N72" i="1" s="1"/>
  <c r="M70" i="1"/>
  <c r="P69" i="1"/>
  <c r="Q69" i="1" s="1"/>
  <c r="L78" i="1"/>
  <c r="C71" i="1"/>
  <c r="D70" i="1"/>
  <c r="H71" i="1" s="1"/>
  <c r="O71" i="1" s="1"/>
  <c r="B74" i="1"/>
  <c r="J73" i="1"/>
  <c r="N73" i="1" l="1"/>
  <c r="M71" i="1"/>
  <c r="P70" i="1"/>
  <c r="Q70" i="1" s="1"/>
  <c r="L79" i="1"/>
  <c r="C72" i="1"/>
  <c r="D71" i="1"/>
  <c r="H72" i="1" s="1"/>
  <c r="O72" i="1" s="1"/>
  <c r="B75" i="1"/>
  <c r="J74" i="1"/>
  <c r="N74" i="1" l="1"/>
  <c r="N75" i="1" s="1"/>
  <c r="M72" i="1"/>
  <c r="P71" i="1"/>
  <c r="Q71" i="1" s="1"/>
  <c r="L80" i="1"/>
  <c r="B76" i="1"/>
  <c r="J75" i="1"/>
  <c r="C73" i="1"/>
  <c r="D72" i="1"/>
  <c r="H73" i="1" s="1"/>
  <c r="O73" i="1" s="1"/>
  <c r="N76" i="1" l="1"/>
  <c r="N77" i="1" s="1"/>
  <c r="N78" i="1" s="1"/>
  <c r="M73" i="1"/>
  <c r="P72" i="1"/>
  <c r="Q72" i="1" s="1"/>
  <c r="L81" i="1"/>
  <c r="J76" i="1"/>
  <c r="C74" i="1"/>
  <c r="D73" i="1"/>
  <c r="H74"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B77" i="1"/>
  <c r="N79" i="1" l="1"/>
  <c r="N80" i="1" s="1"/>
  <c r="M74" i="1"/>
  <c r="P73" i="1"/>
  <c r="Q73" i="1" s="1"/>
  <c r="L82" i="1"/>
  <c r="B78" i="1"/>
  <c r="C75" i="1"/>
  <c r="D74" i="1"/>
  <c r="J77" i="1"/>
  <c r="N81" i="1" l="1"/>
  <c r="N82" i="1" s="1"/>
  <c r="M75" i="1"/>
  <c r="P74" i="1"/>
  <c r="Q74" i="1" s="1"/>
  <c r="L83" i="1"/>
  <c r="H75" i="1"/>
  <c r="J78" i="1"/>
  <c r="C76" i="1"/>
  <c r="D75" i="1"/>
  <c r="B79" i="1"/>
  <c r="N83" i="1" l="1"/>
  <c r="N84" i="1" s="1"/>
  <c r="M76" i="1"/>
  <c r="P75" i="1"/>
  <c r="Q75" i="1" s="1"/>
  <c r="L84" i="1"/>
  <c r="H76" i="1"/>
  <c r="B80" i="1"/>
  <c r="C77" i="1"/>
  <c r="D76" i="1"/>
  <c r="J79" i="1"/>
  <c r="N85" i="1" l="1"/>
  <c r="N86" i="1" s="1"/>
  <c r="M77" i="1"/>
  <c r="P76" i="1"/>
  <c r="Q76" i="1" s="1"/>
  <c r="L85" i="1"/>
  <c r="H77" i="1"/>
  <c r="J80" i="1"/>
  <c r="C78" i="1"/>
  <c r="D77" i="1"/>
  <c r="B81" i="1"/>
  <c r="M78" i="1" l="1"/>
  <c r="P77" i="1"/>
  <c r="Q77" i="1" s="1"/>
  <c r="N87" i="1"/>
  <c r="L86" i="1"/>
  <c r="H78" i="1"/>
  <c r="B82" i="1"/>
  <c r="C79" i="1"/>
  <c r="D78" i="1"/>
  <c r="J81" i="1"/>
  <c r="M79" i="1" l="1"/>
  <c r="P78" i="1"/>
  <c r="Q78" i="1" s="1"/>
  <c r="N88" i="1"/>
  <c r="L87" i="1"/>
  <c r="H79" i="1"/>
  <c r="C80" i="1"/>
  <c r="D79" i="1"/>
  <c r="J82" i="1"/>
  <c r="B83" i="1"/>
  <c r="B84" i="1" s="1"/>
  <c r="M80" i="1" l="1"/>
  <c r="P79" i="1"/>
  <c r="Q79" i="1" s="1"/>
  <c r="N89" i="1"/>
  <c r="L88" i="1"/>
  <c r="H80" i="1"/>
  <c r="B85" i="1"/>
  <c r="J83" i="1"/>
  <c r="J84" i="1" s="1"/>
  <c r="C81" i="1"/>
  <c r="D80" i="1"/>
  <c r="H81" i="1" l="1"/>
  <c r="M81" i="1"/>
  <c r="P80" i="1"/>
  <c r="Q80" i="1" s="1"/>
  <c r="N90" i="1"/>
  <c r="L89" i="1"/>
  <c r="J85" i="1"/>
  <c r="B86" i="1"/>
  <c r="C82" i="1"/>
  <c r="D81" i="1"/>
  <c r="H82" i="1" s="1"/>
  <c r="M82" i="1" l="1"/>
  <c r="P81" i="1"/>
  <c r="Q81" i="1" s="1"/>
  <c r="N91" i="1"/>
  <c r="L90" i="1"/>
  <c r="J86" i="1"/>
  <c r="B87" i="1"/>
  <c r="C83" i="1"/>
  <c r="D82" i="1"/>
  <c r="H83" i="1" s="1"/>
  <c r="M83" i="1" l="1"/>
  <c r="P82" i="1"/>
  <c r="Q82" i="1" s="1"/>
  <c r="N92" i="1"/>
  <c r="L91" i="1"/>
  <c r="D83" i="1"/>
  <c r="H84" i="1" s="1"/>
  <c r="C84" i="1"/>
  <c r="J87" i="1"/>
  <c r="B88" i="1"/>
  <c r="M84" i="1" l="1"/>
  <c r="P83" i="1"/>
  <c r="Q83" i="1" s="1"/>
  <c r="N93" i="1"/>
  <c r="L92" i="1"/>
  <c r="D84" i="1"/>
  <c r="H85" i="1" s="1"/>
  <c r="C85" i="1"/>
  <c r="J88" i="1"/>
  <c r="B89" i="1"/>
  <c r="M85" i="1" l="1"/>
  <c r="P84" i="1"/>
  <c r="Q84" i="1" s="1"/>
  <c r="N94" i="1"/>
  <c r="L93" i="1"/>
  <c r="D85" i="1"/>
  <c r="H86" i="1" s="1"/>
  <c r="C86" i="1"/>
  <c r="J89" i="1"/>
  <c r="B90" i="1"/>
  <c r="M86" i="1" l="1"/>
  <c r="P85" i="1"/>
  <c r="Q85" i="1" s="1"/>
  <c r="N95" i="1"/>
  <c r="L94" i="1"/>
  <c r="D86" i="1"/>
  <c r="H87" i="1" s="1"/>
  <c r="C87" i="1"/>
  <c r="J90" i="1"/>
  <c r="B91" i="1"/>
  <c r="M87" i="1" l="1"/>
  <c r="P86" i="1"/>
  <c r="Q86" i="1" s="1"/>
  <c r="N96" i="1"/>
  <c r="L95" i="1"/>
  <c r="D87" i="1"/>
  <c r="H88" i="1" s="1"/>
  <c r="C88" i="1"/>
  <c r="J91" i="1"/>
  <c r="B92" i="1"/>
  <c r="M88" i="1" l="1"/>
  <c r="P87" i="1"/>
  <c r="Q87" i="1" s="1"/>
  <c r="N97" i="1"/>
  <c r="L96" i="1"/>
  <c r="D88" i="1"/>
  <c r="H89" i="1" s="1"/>
  <c r="C89" i="1"/>
  <c r="J92" i="1"/>
  <c r="B93" i="1"/>
  <c r="M89" i="1" l="1"/>
  <c r="P88" i="1"/>
  <c r="Q88" i="1" s="1"/>
  <c r="N98" i="1"/>
  <c r="L97" i="1"/>
  <c r="H90" i="1"/>
  <c r="D89" i="1"/>
  <c r="C90" i="1"/>
  <c r="J93" i="1"/>
  <c r="B94" i="1"/>
  <c r="M90" i="1" l="1"/>
  <c r="P89" i="1"/>
  <c r="Q89" i="1" s="1"/>
  <c r="N99" i="1"/>
  <c r="L98" i="1"/>
  <c r="D90" i="1"/>
  <c r="H91" i="1" s="1"/>
  <c r="C91" i="1"/>
  <c r="J94" i="1"/>
  <c r="B95" i="1"/>
  <c r="M91" i="1" l="1"/>
  <c r="P90" i="1"/>
  <c r="Q90" i="1" s="1"/>
  <c r="N100" i="1"/>
  <c r="L99" i="1"/>
  <c r="D91" i="1"/>
  <c r="H92" i="1" s="1"/>
  <c r="C92" i="1"/>
  <c r="J95" i="1"/>
  <c r="B96" i="1"/>
  <c r="M92" i="1" l="1"/>
  <c r="P91" i="1"/>
  <c r="Q91" i="1" s="1"/>
  <c r="N101" i="1"/>
  <c r="L100" i="1"/>
  <c r="D92" i="1"/>
  <c r="H93" i="1" s="1"/>
  <c r="C93" i="1"/>
  <c r="J96" i="1"/>
  <c r="B97" i="1"/>
  <c r="M93" i="1" l="1"/>
  <c r="P92" i="1"/>
  <c r="Q92" i="1" s="1"/>
  <c r="L101" i="1"/>
  <c r="D93" i="1"/>
  <c r="H94" i="1" s="1"/>
  <c r="C94" i="1"/>
  <c r="J97" i="1"/>
  <c r="B98" i="1"/>
  <c r="M94" i="1" l="1"/>
  <c r="P93" i="1"/>
  <c r="Q93" i="1" s="1"/>
  <c r="L102" i="1"/>
  <c r="D94" i="1"/>
  <c r="H95" i="1" s="1"/>
  <c r="C95" i="1"/>
  <c r="J98" i="1"/>
  <c r="B99" i="1"/>
  <c r="M95" i="1" l="1"/>
  <c r="P94" i="1"/>
  <c r="Q94" i="1" s="1"/>
  <c r="H96" i="1"/>
  <c r="D95" i="1"/>
  <c r="C96" i="1"/>
  <c r="J99" i="1"/>
  <c r="B100" i="1"/>
  <c r="M96" i="1" l="1"/>
  <c r="P95" i="1"/>
  <c r="Q95" i="1" s="1"/>
  <c r="H97" i="1"/>
  <c r="J100" i="1"/>
  <c r="D96" i="1"/>
  <c r="C97" i="1"/>
  <c r="B101" i="1"/>
  <c r="M97" i="1" l="1"/>
  <c r="P96" i="1"/>
  <c r="Q96" i="1" s="1"/>
  <c r="B102" i="1"/>
  <c r="J101" i="1"/>
  <c r="D97" i="1"/>
  <c r="H98" i="1" s="1"/>
  <c r="C98" i="1"/>
  <c r="M98" i="1" l="1"/>
  <c r="P97" i="1"/>
  <c r="Q97" i="1" s="1"/>
  <c r="D98" i="1"/>
  <c r="H99" i="1" s="1"/>
  <c r="C99" i="1"/>
  <c r="J102" i="1"/>
  <c r="M99" i="1" l="1"/>
  <c r="P98" i="1"/>
  <c r="Q98" i="1" s="1"/>
  <c r="D99" i="1"/>
  <c r="H100" i="1" s="1"/>
  <c r="C100" i="1"/>
  <c r="M100" i="1" l="1"/>
  <c r="P99" i="1"/>
  <c r="Q99" i="1" s="1"/>
  <c r="D100" i="1"/>
  <c r="H101" i="1" s="1"/>
  <c r="C101" i="1"/>
  <c r="M101" i="1" l="1"/>
  <c r="P101" i="1" s="1"/>
  <c r="Q101" i="1" s="1"/>
  <c r="P100" i="1"/>
  <c r="Q100" i="1" s="1"/>
  <c r="H102" i="1"/>
  <c r="D101" i="1"/>
  <c r="C102" i="1"/>
  <c r="D102" i="1" s="1"/>
  <c r="G6" i="2" s="1"/>
  <c r="M102" i="1" l="1"/>
  <c r="N102" i="1"/>
</calcChain>
</file>

<file path=xl/sharedStrings.xml><?xml version="1.0" encoding="utf-8"?>
<sst xmlns="http://schemas.openxmlformats.org/spreadsheetml/2006/main" count="124" uniqueCount="97">
  <si>
    <t>Farm Name</t>
  </si>
  <si>
    <t>Balance Date</t>
  </si>
  <si>
    <t>Round Length</t>
  </si>
  <si>
    <t>Number of Animals</t>
  </si>
  <si>
    <t>Pre Grazing</t>
  </si>
  <si>
    <t>Post Grazing</t>
  </si>
  <si>
    <t>KgDM/Ha</t>
  </si>
  <si>
    <t>Ha</t>
  </si>
  <si>
    <t>m2</t>
  </si>
  <si>
    <t>KgDM</t>
  </si>
  <si>
    <t>Planned Start to Calving</t>
  </si>
  <si>
    <t>Average Pasture Cover at</t>
  </si>
  <si>
    <t>Allocated Area per Day</t>
  </si>
  <si>
    <t>Planned Average Pasture Cover</t>
  </si>
  <si>
    <t>Accumulated Area Used</t>
  </si>
  <si>
    <t>Date</t>
  </si>
  <si>
    <t>Effective Area (Ha)</t>
  </si>
  <si>
    <t xml:space="preserve">                       Planned Start of Calving</t>
  </si>
  <si>
    <t xml:space="preserve">                       Balance Date</t>
  </si>
  <si>
    <t xml:space="preserve">Round Length at </t>
  </si>
  <si>
    <t>Days</t>
  </si>
  <si>
    <t>Actual Average Pasture Cover</t>
  </si>
  <si>
    <t xml:space="preserve">   Daily Feed Allocator</t>
  </si>
  <si>
    <t>Herd 1</t>
  </si>
  <si>
    <t>Herd 2</t>
  </si>
  <si>
    <t>Herd 3</t>
  </si>
  <si>
    <t>Herd 4</t>
  </si>
  <si>
    <t>Units</t>
  </si>
  <si>
    <t>Herd 5</t>
  </si>
  <si>
    <t>Instructions</t>
  </si>
  <si>
    <t>KgDM/Cow</t>
  </si>
  <si>
    <t>Total cow intake</t>
  </si>
  <si>
    <t>Area/mob</t>
  </si>
  <si>
    <t>3. Enter the number of cows in each herd</t>
  </si>
  <si>
    <t>4. Enter the pre and post grazing targets for each herd</t>
  </si>
  <si>
    <t>Actual Accumulated Area Used</t>
  </si>
  <si>
    <t>This box is your spring rotation plan.</t>
  </si>
  <si>
    <t>Planned Start of Calving</t>
  </si>
  <si>
    <t>Effective Area</t>
  </si>
  <si>
    <t>At Planned Start of Calving</t>
  </si>
  <si>
    <t>At Balance Date</t>
  </si>
  <si>
    <t>Average Pasture Cover</t>
  </si>
  <si>
    <t>Follow this link for help in calculating this</t>
  </si>
  <si>
    <t xml:space="preserve">Date when you expect pasture supply to equal demand </t>
  </si>
  <si>
    <t>The planned average pasture cover at balance date</t>
  </si>
  <si>
    <t>The total area you plan to use for milking cows this season in hectares</t>
  </si>
  <si>
    <t>Date when you expect your herd to start calving (this is the date when the mixed age cows are to start calving)</t>
  </si>
  <si>
    <t xml:space="preserve">The rotation length at balance date is usually 20-25 days. Lower stocked farms or farms with using high amounts of supplements may go to an 18 day round. </t>
  </si>
  <si>
    <t>General Farm Info</t>
  </si>
  <si>
    <t xml:space="preserve">   Help</t>
  </si>
  <si>
    <t>Understanding the Spring Rotation Planner</t>
  </si>
  <si>
    <t>Actual Area Used</t>
  </si>
  <si>
    <t>You can record your actual area used here</t>
  </si>
  <si>
    <t>You can record your actual accumulated area used here (this will appear in the Graphs - see tabs at the bottom of the screen)</t>
  </si>
  <si>
    <t>This is your planned average pasture cover over spring.</t>
  </si>
  <si>
    <t>here</t>
  </si>
  <si>
    <t xml:space="preserve">       For tips on how to manage a surplus or deficit visit the DairyNZ website and search for Spring Management or click</t>
  </si>
  <si>
    <t>This is the round length for the day. The rotation length generally gets shorter over time</t>
  </si>
  <si>
    <t>This is the area you can graze for the day. Use the Daily Feed Allocator (see tabs at bottom of the screen) to decide how much to feed to different herds.</t>
  </si>
  <si>
    <t>This indicates how much area you should have used by the date.</t>
  </si>
  <si>
    <t>You can record your actual pasture cover here (this will appear in the Graphs - see tabs at the bottom of the screen)</t>
  </si>
  <si>
    <t xml:space="preserve">The actual (or estimated) average pasture cover at the planned start of calving </t>
  </si>
  <si>
    <r>
      <t xml:space="preserve">Round length immediately before the planned start of calving. The rotation length at the start of calving is normally 100 days. Lower stocked farms may start at 80 days. </t>
    </r>
    <r>
      <rPr>
        <i/>
        <sz val="10"/>
        <color rgb="FF20282B"/>
        <rFont val="Arial"/>
        <family val="2"/>
      </rPr>
      <t>Note: Prior to the planned start of calving your rotation length should be the same or longer than at planned start of calving</t>
    </r>
  </si>
  <si>
    <t xml:space="preserve">       You have accumlated a pasture surplus. You may slowly allocate more area than is planned until your covers are closer to target.</t>
  </si>
  <si>
    <t>If your Actual Average Pasture Cover is much greater than Planned:</t>
  </si>
  <si>
    <t>If your Actual Average Pasture Cover is much less than Planned:</t>
  </si>
  <si>
    <t xml:space="preserve">       You are approaching a pasture deficit. You may need to keep your daily area fed constant until your covers are closer to target.</t>
  </si>
  <si>
    <t>2. Name your herds</t>
  </si>
  <si>
    <t xml:space="preserve">6. Enter Total Feed Intake per cow to calculate the amount of silage to feed </t>
  </si>
  <si>
    <t>Area Allocation per Cow</t>
  </si>
  <si>
    <t>Pasture Allocation per Cow</t>
  </si>
  <si>
    <t>kgDM/cow</t>
  </si>
  <si>
    <t>Trial Farm</t>
  </si>
  <si>
    <t>You can record your actual area grazed and actual average pasture cover in the green columns to compare your performance to the plan</t>
  </si>
  <si>
    <t xml:space="preserve">Enter the details relevant to your farm in the green boxes. </t>
  </si>
  <si>
    <t>Actual Area Used per Day</t>
  </si>
  <si>
    <t>Planned Area per Day</t>
  </si>
  <si>
    <t>Planned Accumulated Area Used</t>
  </si>
  <si>
    <t>Planned Total Area Available</t>
  </si>
  <si>
    <t>Actual Total Area Allocated</t>
  </si>
  <si>
    <r>
      <t>5. Adjust the Area Allocated per Cow for each herd until the</t>
    </r>
    <r>
      <rPr>
        <b/>
        <sz val="10"/>
        <color theme="1"/>
        <rFont val="Arial"/>
        <family val="2"/>
      </rPr>
      <t xml:space="preserve"> Actual Total Area Allocated</t>
    </r>
    <r>
      <rPr>
        <sz val="10"/>
        <color theme="1"/>
        <rFont val="Arial"/>
        <family val="2"/>
      </rPr>
      <t xml:space="preserve"> equals </t>
    </r>
    <r>
      <rPr>
        <b/>
        <sz val="10"/>
        <color theme="1"/>
        <rFont val="Arial"/>
        <family val="2"/>
      </rPr>
      <t>Planned Total Area Available</t>
    </r>
  </si>
  <si>
    <t>Click here to see the Princliples of the Spring Rotation Planner Online</t>
  </si>
  <si>
    <t>Click here for help</t>
  </si>
  <si>
    <t xml:space="preserve">What happens if actual Average Pasture Cover is a long way off target? </t>
  </si>
  <si>
    <t>Extra Supplement</t>
  </si>
  <si>
    <t>Actual Round Length</t>
  </si>
  <si>
    <t>Planned Round Length</t>
  </si>
  <si>
    <t>Half</t>
  </si>
  <si>
    <t>Three quarters</t>
  </si>
  <si>
    <t>A quarter</t>
  </si>
  <si>
    <t>All</t>
  </si>
  <si>
    <t>Spring Rotation Planner - Standard</t>
  </si>
  <si>
    <r>
      <t>Spring Rotation Planner</t>
    </r>
    <r>
      <rPr>
        <sz val="24"/>
        <color theme="0"/>
        <rFont val="Arial"/>
        <family val="2"/>
      </rPr>
      <t xml:space="preserve"> - Standard</t>
    </r>
  </si>
  <si>
    <t>Spring Rotation Planner  - Standard</t>
  </si>
  <si>
    <t>Using the Daily Planner</t>
  </si>
  <si>
    <t>The daily planner will help allocate your available grazing area to your herds. Follow the instructions in this tab.</t>
  </si>
  <si>
    <t>1. Enter the date for the plan (dd/mm/yy).  Ensure the year entered here is the same year entered in the spring rotation plan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</si>
</sst>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F800]dddd\,\ mmmm\ dd\,\ yyyy"/>
  </numFmts>
  <fonts count="23" x14ac:knownFonts="1">
    <font>
      <sz val="11"/>
      <color theme="1"/>
      <name val="Calibri"/>
      <family val="2"/>
      <scheme val="minor"/>
    </font>
    <font>
      <u/>
      <sz val="11"/>
      <color theme="10"/>
      <name val="Calibri"/>
      <family val="2"/>
      <scheme val="minor"/>
    </font>
    <font>
      <sz val="10"/>
      <color theme="2"/>
      <name val="Arial"/>
      <family val="2"/>
    </font>
    <font>
      <sz val="10"/>
      <color theme="1"/>
      <name val="Arial"/>
      <family val="2"/>
    </font>
    <font>
      <b/>
      <sz val="10"/>
      <color theme="1"/>
      <name val="Arial"/>
      <family val="2"/>
    </font>
    <font>
      <u/>
      <sz val="10"/>
      <color theme="10"/>
      <name val="Arial"/>
      <family val="2"/>
    </font>
    <font>
      <sz val="10"/>
      <color theme="0"/>
      <name val="Arial"/>
      <family val="2"/>
    </font>
    <font>
      <b/>
      <sz val="10"/>
      <color theme="2"/>
      <name val="Arial"/>
      <family val="2"/>
    </font>
    <font>
      <b/>
      <sz val="15"/>
      <color theme="1"/>
      <name val="Arial"/>
      <family val="2"/>
    </font>
    <font>
      <sz val="8"/>
      <color theme="1"/>
      <name val="Arial"/>
      <family val="2"/>
    </font>
    <font>
      <b/>
      <sz val="8"/>
      <color theme="1"/>
      <name val="Arial"/>
      <family val="2"/>
    </font>
    <font>
      <b/>
      <sz val="12"/>
      <color rgb="FF7BC143"/>
      <name val="Arial"/>
      <family val="2"/>
    </font>
    <font>
      <i/>
      <sz val="10"/>
      <color rgb="FF20282B"/>
      <name val="Arial"/>
      <family val="2"/>
    </font>
    <font>
      <sz val="10"/>
      <color rgb="FF20282B"/>
      <name val="Arial"/>
      <family val="2"/>
    </font>
    <font>
      <b/>
      <sz val="12"/>
      <name val="Arial"/>
      <family val="2"/>
    </font>
    <font>
      <b/>
      <sz val="12"/>
      <color theme="1"/>
      <name val="Arial"/>
      <family val="2"/>
    </font>
    <font>
      <sz val="12"/>
      <color theme="1"/>
      <name val="Arial"/>
      <family val="2"/>
    </font>
    <font>
      <sz val="25"/>
      <color theme="0"/>
      <name val="Arial"/>
      <family val="2"/>
    </font>
    <font>
      <b/>
      <sz val="10"/>
      <color theme="0"/>
      <name val="Arial"/>
      <family val="2"/>
    </font>
    <font>
      <b/>
      <sz val="8"/>
      <color theme="0"/>
      <name val="Arial"/>
      <family val="2"/>
    </font>
    <font>
      <sz val="10"/>
      <color rgb="FFFF0000"/>
      <name val="Arial"/>
      <family val="2"/>
    </font>
    <font>
      <sz val="24"/>
      <color theme="0"/>
      <name val="Arial"/>
      <family val="2"/>
    </font>
    <font>
      <sz val="25"/>
      <color theme="0" tint="-4.9989318521683403E-2"/>
      <name val="Arial"/>
      <family val="2"/>
    </font>
  </fonts>
  <fills count="7">
    <fill>
      <patternFill patternType="none"/>
    </fill>
    <fill>
      <patternFill patternType="gray125"/>
    </fill>
    <fill>
      <patternFill patternType="solid">
        <fgColor rgb="FF7BC143"/>
        <bgColor indexed="64"/>
      </patternFill>
    </fill>
    <fill>
      <patternFill patternType="solid">
        <fgColor rgb="FFBFE1A3"/>
        <bgColor indexed="64"/>
      </patternFill>
    </fill>
    <fill>
      <patternFill patternType="solid">
        <fgColor theme="0"/>
        <bgColor indexed="64"/>
      </patternFill>
    </fill>
    <fill>
      <patternFill patternType="mediumGray">
        <fgColor theme="0"/>
        <bgColor rgb="FF92D050"/>
      </patternFill>
    </fill>
    <fill>
      <patternFill patternType="mediumGray">
        <fgColor theme="0"/>
        <bgColor rgb="FFBFE1A3"/>
      </patternFill>
    </fill>
  </fills>
  <borders count="18">
    <border>
      <left/>
      <right/>
      <top/>
      <bottom/>
      <diagonal/>
    </border>
    <border>
      <left/>
      <right/>
      <top/>
      <bottom style="medium">
        <color rgb="FF7BC143"/>
      </bottom>
      <diagonal/>
    </border>
    <border>
      <left/>
      <right/>
      <top style="medium">
        <color rgb="FF7BC143"/>
      </top>
      <bottom style="medium">
        <color rgb="FF7BC143"/>
      </bottom>
      <diagonal/>
    </border>
    <border>
      <left/>
      <right/>
      <top style="medium">
        <color rgb="FF7BC143"/>
      </top>
      <bottom/>
      <diagonal/>
    </border>
    <border>
      <left style="medium">
        <color rgb="FF7BC143"/>
      </left>
      <right style="medium">
        <color rgb="FF7BC143"/>
      </right>
      <top style="medium">
        <color rgb="FF7BC143"/>
      </top>
      <bottom/>
      <diagonal/>
    </border>
    <border>
      <left style="medium">
        <color rgb="FF7BC143"/>
      </left>
      <right style="medium">
        <color rgb="FF7BC143"/>
      </right>
      <top/>
      <bottom/>
      <diagonal/>
    </border>
    <border>
      <left style="medium">
        <color rgb="FF7BC143"/>
      </left>
      <right style="medium">
        <color rgb="FF7BC143"/>
      </right>
      <top/>
      <bottom style="medium">
        <color rgb="FF7BC143"/>
      </bottom>
      <diagonal/>
    </border>
    <border>
      <left style="thick">
        <color rgb="FF7BC143"/>
      </left>
      <right style="thick">
        <color rgb="FF7BC143"/>
      </right>
      <top style="thick">
        <color rgb="FF7BC143"/>
      </top>
      <bottom/>
      <diagonal/>
    </border>
    <border>
      <left style="thick">
        <color rgb="FF7BC143"/>
      </left>
      <right style="thick">
        <color rgb="FF7BC143"/>
      </right>
      <top/>
      <bottom/>
      <diagonal/>
    </border>
    <border>
      <left style="medium">
        <color rgb="FF7BC143"/>
      </left>
      <right/>
      <top/>
      <bottom/>
      <diagonal/>
    </border>
    <border>
      <left/>
      <right style="medium">
        <color rgb="FF7BC143"/>
      </right>
      <top/>
      <bottom/>
      <diagonal/>
    </border>
    <border>
      <left style="medium">
        <color rgb="FF7BC143"/>
      </left>
      <right/>
      <top/>
      <bottom style="medium">
        <color rgb="FF7BC143"/>
      </bottom>
      <diagonal/>
    </border>
    <border>
      <left style="thick">
        <color rgb="FF7BC143"/>
      </left>
      <right style="thick">
        <color rgb="FF7BC143"/>
      </right>
      <top/>
      <bottom style="thin">
        <color rgb="FF7BC143"/>
      </bottom>
      <diagonal/>
    </border>
    <border>
      <left style="thick">
        <color rgb="FF7BC143"/>
      </left>
      <right style="thick">
        <color rgb="FF7BC143"/>
      </right>
      <top style="thin">
        <color rgb="FF7BC143"/>
      </top>
      <bottom style="thin">
        <color rgb="FF7BC143"/>
      </bottom>
      <diagonal/>
    </border>
    <border>
      <left style="thick">
        <color rgb="FF7BC143"/>
      </left>
      <right style="thick">
        <color rgb="FF7BC143"/>
      </right>
      <top style="thin">
        <color rgb="FF7BC143"/>
      </top>
      <bottom style="thick">
        <color rgb="FF7BC143"/>
      </bottom>
      <diagonal/>
    </border>
    <border>
      <left style="thick">
        <color rgb="FF7BC143"/>
      </left>
      <right/>
      <top style="thick">
        <color rgb="FF7BC143"/>
      </top>
      <bottom style="thick">
        <color rgb="FF7BC143"/>
      </bottom>
      <diagonal/>
    </border>
    <border>
      <left/>
      <right/>
      <top style="thick">
        <color rgb="FF7BC143"/>
      </top>
      <bottom style="thick">
        <color rgb="FF7BC143"/>
      </bottom>
      <diagonal/>
    </border>
    <border>
      <left/>
      <right style="thick">
        <color rgb="FF7BC143"/>
      </right>
      <top style="thick">
        <color rgb="FF7BC143"/>
      </top>
      <bottom style="thick">
        <color rgb="FF7BC143"/>
      </bottom>
      <diagonal/>
    </border>
  </borders>
  <cellStyleXfs count="2">
    <xf numFmtId="0" fontId="0" fillId="0" borderId="0"/>
    <xf numFmtId="0" fontId="1" fillId="0" borderId="0" applyNumberFormat="0" applyFill="0" applyBorder="0" applyAlignment="0" applyProtection="0"/>
  </cellStyleXfs>
  <cellXfs count="118">
    <xf numFmtId="0" fontId="0" fillId="0" borderId="0" xfId="0"/>
    <xf numFmtId="0" fontId="1" fillId="0" borderId="0" xfId="1"/>
    <xf numFmtId="0" fontId="0" fillId="2" borderId="0" xfId="0" applyFill="1"/>
    <xf numFmtId="0" fontId="3" fillId="0" borderId="0" xfId="0" applyFont="1"/>
    <xf numFmtId="0" fontId="4" fillId="3" borderId="0" xfId="0" applyFont="1" applyFill="1"/>
    <xf numFmtId="0" fontId="3" fillId="3" borderId="0" xfId="0" applyFont="1" applyFill="1"/>
    <xf numFmtId="0" fontId="6" fillId="0" borderId="0" xfId="0" applyNumberFormat="1" applyFont="1"/>
    <xf numFmtId="0" fontId="6" fillId="0" borderId="0" xfId="0" applyFont="1"/>
    <xf numFmtId="14" fontId="3" fillId="0" borderId="0" xfId="0" applyNumberFormat="1" applyFont="1"/>
    <xf numFmtId="0" fontId="3" fillId="0" borderId="0" xfId="0" applyFont="1" applyAlignment="1">
      <alignment horizontal="left"/>
    </xf>
    <xf numFmtId="0" fontId="2" fillId="3" borderId="0" xfId="0" applyFont="1" applyFill="1"/>
    <xf numFmtId="0" fontId="8" fillId="3" borderId="0" xfId="0" applyFont="1" applyFill="1"/>
    <xf numFmtId="0" fontId="4" fillId="3" borderId="0" xfId="0" applyFont="1" applyFill="1" applyAlignment="1">
      <alignment horizontal="center"/>
    </xf>
    <xf numFmtId="0" fontId="2" fillId="2" borderId="4" xfId="0" applyFont="1" applyFill="1" applyBorder="1"/>
    <xf numFmtId="0" fontId="7" fillId="2" borderId="4" xfId="0" applyFont="1" applyFill="1" applyBorder="1" applyAlignment="1">
      <alignment horizontal="center"/>
    </xf>
    <xf numFmtId="0" fontId="3" fillId="0" borderId="5" xfId="0" applyFont="1" applyBorder="1"/>
    <xf numFmtId="0" fontId="3" fillId="0" borderId="5" xfId="0" applyFont="1" applyBorder="1" applyAlignment="1">
      <alignment horizontal="center"/>
    </xf>
    <xf numFmtId="0" fontId="9" fillId="0" borderId="5" xfId="0" applyFont="1" applyBorder="1" applyAlignment="1">
      <alignment horizontal="center"/>
    </xf>
    <xf numFmtId="2" fontId="3" fillId="0" borderId="5" xfId="0" applyNumberFormat="1" applyFont="1" applyBorder="1" applyAlignment="1">
      <alignment horizontal="center"/>
    </xf>
    <xf numFmtId="0" fontId="4" fillId="3" borderId="0" xfId="0" applyFont="1" applyFill="1" applyAlignment="1">
      <alignment horizontal="right"/>
    </xf>
    <xf numFmtId="0" fontId="3" fillId="3" borderId="9" xfId="0" applyFont="1" applyFill="1" applyBorder="1" applyAlignment="1">
      <alignment horizontal="center"/>
    </xf>
    <xf numFmtId="0" fontId="3" fillId="3" borderId="10" xfId="0" applyFont="1" applyFill="1" applyBorder="1" applyAlignment="1">
      <alignment horizontal="center"/>
    </xf>
    <xf numFmtId="0" fontId="10" fillId="0" borderId="5" xfId="0" applyFont="1" applyBorder="1" applyAlignment="1">
      <alignment horizontal="center"/>
    </xf>
    <xf numFmtId="0" fontId="3" fillId="3" borderId="0" xfId="0" applyFont="1" applyFill="1" applyBorder="1" applyAlignment="1">
      <alignment horizontal="center"/>
    </xf>
    <xf numFmtId="0" fontId="11" fillId="0" borderId="0" xfId="0" applyFont="1"/>
    <xf numFmtId="14" fontId="3" fillId="0" borderId="12" xfId="0" applyNumberFormat="1" applyFont="1" applyBorder="1" applyAlignment="1">
      <alignment horizontal="center" vertical="center"/>
    </xf>
    <xf numFmtId="1" fontId="3" fillId="0" borderId="12" xfId="0" applyNumberFormat="1" applyFont="1" applyBorder="1" applyAlignment="1">
      <alignment horizontal="center" vertical="center"/>
    </xf>
    <xf numFmtId="14" fontId="3" fillId="0" borderId="13" xfId="0" applyNumberFormat="1" applyFont="1" applyBorder="1" applyAlignment="1">
      <alignment horizontal="center" vertical="center"/>
    </xf>
    <xf numFmtId="1" fontId="3" fillId="0" borderId="13" xfId="0" applyNumberFormat="1" applyFont="1" applyBorder="1" applyAlignment="1">
      <alignment horizontal="center" vertical="center"/>
    </xf>
    <xf numFmtId="164" fontId="3" fillId="0" borderId="13" xfId="0" applyNumberFormat="1" applyFont="1" applyBorder="1" applyAlignment="1">
      <alignment horizontal="center" vertical="center"/>
    </xf>
    <xf numFmtId="14" fontId="3" fillId="0" borderId="14" xfId="0" applyNumberFormat="1" applyFont="1" applyBorder="1" applyAlignment="1">
      <alignment horizontal="center" vertical="center"/>
    </xf>
    <xf numFmtId="1" fontId="3" fillId="0" borderId="14"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3" fillId="4" borderId="0" xfId="0" applyFont="1" applyFill="1"/>
    <xf numFmtId="0" fontId="8" fillId="4" borderId="0" xfId="0" applyFont="1" applyFill="1"/>
    <xf numFmtId="0" fontId="3" fillId="0" borderId="0" xfId="0" applyFont="1" applyAlignment="1">
      <alignment vertical="top"/>
    </xf>
    <xf numFmtId="0" fontId="13" fillId="0" borderId="0" xfId="0" applyFont="1" applyAlignment="1">
      <alignment vertical="top"/>
    </xf>
    <xf numFmtId="0" fontId="4" fillId="0" borderId="0" xfId="0" applyFont="1" applyAlignment="1">
      <alignment vertical="top"/>
    </xf>
    <xf numFmtId="0" fontId="1" fillId="0" borderId="0" xfId="1" applyAlignment="1">
      <alignment vertical="top"/>
    </xf>
    <xf numFmtId="0" fontId="3" fillId="0" borderId="0" xfId="0" applyFont="1" applyAlignment="1">
      <alignment horizontal="right" vertical="top"/>
    </xf>
    <xf numFmtId="0" fontId="3" fillId="0" borderId="0" xfId="0" applyFont="1" applyAlignment="1">
      <alignment horizontal="left" vertical="top"/>
    </xf>
    <xf numFmtId="0" fontId="3" fillId="0" borderId="0" xfId="0" applyFont="1" applyAlignment="1"/>
    <xf numFmtId="0" fontId="4" fillId="3" borderId="0" xfId="0" applyFont="1" applyFill="1" applyAlignment="1">
      <alignment vertical="top"/>
    </xf>
    <xf numFmtId="0" fontId="3" fillId="3" borderId="0" xfId="0" applyFont="1" applyFill="1" applyAlignment="1">
      <alignment vertical="top"/>
    </xf>
    <xf numFmtId="0" fontId="9" fillId="0" borderId="6" xfId="0" applyFont="1" applyFill="1" applyBorder="1" applyAlignment="1">
      <alignment horizontal="center"/>
    </xf>
    <xf numFmtId="0" fontId="3" fillId="0" borderId="6" xfId="0" applyFont="1" applyFill="1" applyBorder="1" applyAlignment="1">
      <alignment horizontal="center"/>
    </xf>
    <xf numFmtId="0" fontId="9" fillId="0" borderId="5" xfId="0" applyFont="1" applyFill="1" applyBorder="1" applyAlignment="1">
      <alignment horizontal="center"/>
    </xf>
    <xf numFmtId="1" fontId="3" fillId="0" borderId="5" xfId="0" applyNumberFormat="1" applyFont="1" applyFill="1" applyBorder="1" applyAlignment="1">
      <alignment horizontal="center"/>
    </xf>
    <xf numFmtId="164" fontId="3" fillId="0" borderId="12" xfId="0" applyNumberFormat="1" applyFont="1" applyBorder="1" applyAlignment="1">
      <alignment horizontal="center" vertical="center"/>
    </xf>
    <xf numFmtId="164" fontId="3" fillId="0" borderId="14" xfId="0" applyNumberFormat="1" applyFont="1" applyBorder="1" applyAlignment="1">
      <alignment horizontal="center" vertical="center"/>
    </xf>
    <xf numFmtId="164" fontId="3" fillId="0" borderId="0" xfId="0" applyNumberFormat="1" applyFont="1"/>
    <xf numFmtId="0" fontId="4" fillId="4" borderId="0" xfId="0" applyFont="1" applyFill="1"/>
    <xf numFmtId="0" fontId="5" fillId="4" borderId="0" xfId="1" applyFont="1" applyFill="1"/>
    <xf numFmtId="0" fontId="3" fillId="4" borderId="0" xfId="0" applyFont="1" applyFill="1" applyAlignment="1">
      <alignment horizontal="center"/>
    </xf>
    <xf numFmtId="164" fontId="3" fillId="6" borderId="12" xfId="0" applyNumberFormat="1" applyFont="1" applyFill="1" applyBorder="1" applyAlignment="1">
      <alignment horizontal="center" vertical="center"/>
    </xf>
    <xf numFmtId="0" fontId="15" fillId="3" borderId="0" xfId="0" applyFont="1" applyFill="1" applyAlignment="1">
      <alignment horizontal="right"/>
    </xf>
    <xf numFmtId="164" fontId="15" fillId="3" borderId="0" xfId="0" applyNumberFormat="1" applyFont="1" applyFill="1" applyAlignment="1">
      <alignment horizontal="center"/>
    </xf>
    <xf numFmtId="0" fontId="15" fillId="3" borderId="0" xfId="0" applyFont="1" applyFill="1"/>
    <xf numFmtId="0" fontId="16" fillId="3" borderId="0" xfId="0" applyFont="1" applyFill="1"/>
    <xf numFmtId="0" fontId="18" fillId="2" borderId="7"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xf>
    <xf numFmtId="0" fontId="19" fillId="2" borderId="8" xfId="0" applyFont="1" applyFill="1" applyBorder="1" applyAlignment="1">
      <alignment horizontal="center" vertical="center" wrapText="1"/>
    </xf>
    <xf numFmtId="0" fontId="18" fillId="2" borderId="4" xfId="0" applyFont="1" applyFill="1" applyBorder="1" applyAlignment="1">
      <alignment horizontal="center"/>
    </xf>
    <xf numFmtId="0" fontId="18"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3" fillId="3" borderId="9" xfId="0" applyFont="1" applyFill="1" applyBorder="1" applyAlignment="1">
      <alignment horizontal="center"/>
    </xf>
    <xf numFmtId="0" fontId="3" fillId="3" borderId="10" xfId="0" applyFont="1" applyFill="1" applyBorder="1" applyAlignment="1">
      <alignment horizontal="center"/>
    </xf>
    <xf numFmtId="164" fontId="3" fillId="0" borderId="5" xfId="0" applyNumberFormat="1" applyFont="1" applyFill="1" applyBorder="1" applyAlignment="1">
      <alignment horizontal="center"/>
    </xf>
    <xf numFmtId="0" fontId="20" fillId="0" borderId="0" xfId="0" applyFont="1"/>
    <xf numFmtId="164" fontId="20" fillId="0" borderId="0" xfId="0" applyNumberFormat="1" applyFont="1"/>
    <xf numFmtId="0" fontId="17" fillId="2" borderId="0" xfId="0" applyFont="1" applyFill="1" applyAlignment="1">
      <alignment horizontal="left" vertical="center"/>
    </xf>
    <xf numFmtId="0" fontId="3" fillId="0" borderId="0" xfId="0" applyFont="1" applyAlignment="1">
      <alignment horizontal="left" vertical="top" wrapText="1"/>
    </xf>
    <xf numFmtId="0" fontId="0" fillId="2" borderId="0" xfId="0" applyFill="1" applyAlignment="1">
      <alignment horizontal="left"/>
    </xf>
    <xf numFmtId="0" fontId="4" fillId="0" borderId="0" xfId="0" applyFont="1" applyFill="1" applyAlignment="1">
      <alignment vertical="top"/>
    </xf>
    <xf numFmtId="0" fontId="3" fillId="0" borderId="0" xfId="0" applyFont="1" applyFill="1" applyAlignment="1">
      <alignment vertical="top"/>
    </xf>
    <xf numFmtId="164" fontId="3" fillId="0" borderId="12" xfId="0" applyNumberFormat="1" applyFont="1" applyBorder="1" applyAlignment="1">
      <alignment horizontal="center" vertical="center"/>
    </xf>
    <xf numFmtId="0" fontId="0" fillId="0" borderId="0" xfId="0" applyFill="1"/>
    <xf numFmtId="0" fontId="3" fillId="4" borderId="3" xfId="0" applyFont="1" applyFill="1" applyBorder="1" applyAlignment="1">
      <alignment horizontal="center"/>
    </xf>
    <xf numFmtId="0" fontId="3" fillId="6" borderId="1" xfId="0" applyFont="1" applyFill="1" applyBorder="1" applyAlignment="1" applyProtection="1">
      <alignment horizontal="center"/>
      <protection locked="0"/>
    </xf>
    <xf numFmtId="0" fontId="3" fillId="6" borderId="2" xfId="0" applyFont="1" applyFill="1" applyBorder="1" applyAlignment="1" applyProtection="1">
      <alignment horizontal="center"/>
      <protection locked="0"/>
    </xf>
    <xf numFmtId="14" fontId="3" fillId="6" borderId="1" xfId="0" applyNumberFormat="1" applyFont="1" applyFill="1" applyBorder="1" applyAlignment="1" applyProtection="1">
      <alignment horizontal="center"/>
      <protection locked="0"/>
    </xf>
    <xf numFmtId="1" fontId="3" fillId="6" borderId="1" xfId="0" applyNumberFormat="1" applyFont="1" applyFill="1" applyBorder="1" applyAlignment="1" applyProtection="1">
      <alignment horizontal="center"/>
      <protection locked="0"/>
    </xf>
    <xf numFmtId="1" fontId="3" fillId="6" borderId="2" xfId="0" applyNumberFormat="1" applyFont="1" applyFill="1" applyBorder="1" applyAlignment="1" applyProtection="1">
      <alignment horizontal="center"/>
      <protection locked="0"/>
    </xf>
    <xf numFmtId="164" fontId="3" fillId="6" borderId="12" xfId="0" applyNumberFormat="1" applyFont="1" applyFill="1" applyBorder="1" applyAlignment="1" applyProtection="1">
      <alignment horizontal="center" vertical="center"/>
      <protection locked="0"/>
    </xf>
    <xf numFmtId="164" fontId="3" fillId="6" borderId="13" xfId="0" applyNumberFormat="1" applyFont="1" applyFill="1" applyBorder="1" applyAlignment="1" applyProtection="1">
      <alignment horizontal="center" vertical="center"/>
      <protection locked="0"/>
    </xf>
    <xf numFmtId="164" fontId="3" fillId="6" borderId="14" xfId="0" applyNumberFormat="1" applyFont="1" applyFill="1" applyBorder="1" applyAlignment="1" applyProtection="1">
      <alignment horizontal="center" vertical="center"/>
      <protection locked="0"/>
    </xf>
    <xf numFmtId="1" fontId="3" fillId="6" borderId="12" xfId="0" applyNumberFormat="1" applyFont="1" applyFill="1" applyBorder="1" applyAlignment="1" applyProtection="1">
      <alignment horizontal="center" vertical="center"/>
      <protection locked="0"/>
    </xf>
    <xf numFmtId="1" fontId="3" fillId="6" borderId="13" xfId="0" applyNumberFormat="1" applyFont="1" applyFill="1" applyBorder="1" applyAlignment="1" applyProtection="1">
      <alignment horizontal="center" vertical="center"/>
      <protection locked="0"/>
    </xf>
    <xf numFmtId="1" fontId="3" fillId="6" borderId="14" xfId="0" applyNumberFormat="1" applyFont="1" applyFill="1" applyBorder="1" applyAlignment="1" applyProtection="1">
      <alignment horizontal="center" vertical="center"/>
      <protection locked="0"/>
    </xf>
    <xf numFmtId="0" fontId="3" fillId="5" borderId="5" xfId="0" applyFont="1" applyFill="1" applyBorder="1" applyAlignment="1" applyProtection="1">
      <alignment horizontal="center"/>
      <protection locked="0"/>
    </xf>
    <xf numFmtId="0" fontId="4" fillId="5" borderId="5" xfId="0" applyFont="1" applyFill="1" applyBorder="1" applyAlignment="1" applyProtection="1">
      <alignment horizontal="center"/>
      <protection locked="0"/>
    </xf>
    <xf numFmtId="164" fontId="3" fillId="0" borderId="13" xfId="0" applyNumberFormat="1" applyFont="1" applyBorder="1" applyAlignment="1">
      <alignment horizontal="center" vertical="center"/>
    </xf>
    <xf numFmtId="0" fontId="17" fillId="2" borderId="0" xfId="0" applyFont="1" applyFill="1" applyAlignment="1">
      <alignment horizontal="left" vertical="center"/>
    </xf>
    <xf numFmtId="0" fontId="18"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164" fontId="3" fillId="0" borderId="12"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9" fillId="3" borderId="11" xfId="0" applyFont="1" applyFill="1" applyBorder="1" applyAlignment="1">
      <alignment horizontal="center"/>
    </xf>
    <xf numFmtId="0" fontId="9" fillId="3" borderId="1" xfId="0" applyFont="1" applyFill="1" applyBorder="1" applyAlignment="1">
      <alignment horizontal="center"/>
    </xf>
    <xf numFmtId="0" fontId="3" fillId="3" borderId="9" xfId="0" applyFont="1" applyFill="1" applyBorder="1" applyAlignment="1">
      <alignment horizontal="center"/>
    </xf>
    <xf numFmtId="0" fontId="3" fillId="3" borderId="10" xfId="0" applyFont="1" applyFill="1" applyBorder="1" applyAlignment="1">
      <alignment horizontal="center"/>
    </xf>
    <xf numFmtId="0" fontId="9" fillId="3" borderId="9" xfId="0" applyFont="1" applyFill="1" applyBorder="1" applyAlignment="1">
      <alignment horizontal="center"/>
    </xf>
    <xf numFmtId="0" fontId="9" fillId="3" borderId="10" xfId="0" applyFont="1" applyFill="1" applyBorder="1" applyAlignment="1">
      <alignment horizontal="center"/>
    </xf>
    <xf numFmtId="0" fontId="3" fillId="6" borderId="1" xfId="0" applyFont="1" applyFill="1" applyBorder="1" applyAlignment="1" applyProtection="1">
      <alignment horizontal="center"/>
      <protection locked="0"/>
    </xf>
    <xf numFmtId="0" fontId="3" fillId="6" borderId="2" xfId="0" applyFont="1" applyFill="1" applyBorder="1" applyAlignment="1" applyProtection="1">
      <alignment horizontal="center"/>
      <protection locked="0"/>
    </xf>
    <xf numFmtId="165" fontId="3" fillId="3" borderId="0" xfId="0" applyNumberFormat="1" applyFont="1" applyFill="1" applyAlignment="1">
      <alignment horizontal="center"/>
    </xf>
    <xf numFmtId="165" fontId="3" fillId="6" borderId="0" xfId="0" applyNumberFormat="1" applyFont="1" applyFill="1" applyAlignment="1" applyProtection="1">
      <alignment horizontal="center"/>
      <protection locked="0"/>
    </xf>
    <xf numFmtId="0" fontId="4" fillId="3" borderId="9" xfId="0" applyFont="1" applyFill="1" applyBorder="1" applyAlignment="1">
      <alignment horizontal="center"/>
    </xf>
    <xf numFmtId="0" fontId="4" fillId="3" borderId="10" xfId="0" applyFont="1" applyFill="1" applyBorder="1" applyAlignment="1">
      <alignment horizontal="center"/>
    </xf>
    <xf numFmtId="0" fontId="14" fillId="4" borderId="15"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0" fontId="22" fillId="2" borderId="0" xfId="0" applyFont="1" applyFill="1" applyAlignment="1">
      <alignment horizontal="left" vertical="center"/>
    </xf>
    <xf numFmtId="0" fontId="13" fillId="0" borderId="0" xfId="0" applyFont="1" applyAlignment="1">
      <alignment horizontal="left" vertical="top" wrapText="1"/>
    </xf>
    <xf numFmtId="0" fontId="1" fillId="4" borderId="0" xfId="1" applyFill="1" applyAlignment="1">
      <alignment horizontal="center"/>
    </xf>
    <xf numFmtId="0" fontId="1" fillId="0" borderId="0" xfId="1" applyAlignment="1">
      <alignment horizontal="center" vertical="top"/>
    </xf>
    <xf numFmtId="0" fontId="3"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7BC143"/>
      <color rgb="FFBFE1A3"/>
      <color rgb="FF353735"/>
      <color rgb="FF69BE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a:latin typeface="Arial" pitchFamily="34" charset="0"/>
                <a:cs typeface="Arial" pitchFamily="34" charset="0"/>
              </a:rPr>
              <a:t>Round Length </a:t>
            </a:r>
          </a:p>
        </c:rich>
      </c:tx>
      <c:overlay val="0"/>
    </c:title>
    <c:autoTitleDeleted val="0"/>
    <c:plotArea>
      <c:layout/>
      <c:lineChart>
        <c:grouping val="standard"/>
        <c:varyColors val="0"/>
        <c:ser>
          <c:idx val="1"/>
          <c:order val="0"/>
          <c:tx>
            <c:strRef>
              <c:f>'Spring Rotation Planner'!$C$11</c:f>
              <c:strCache>
                <c:ptCount val="1"/>
                <c:pt idx="0">
                  <c:v>Planned Round Length</c:v>
                </c:pt>
              </c:strCache>
            </c:strRef>
          </c:tx>
          <c:marker>
            <c:symbol val="none"/>
          </c:marker>
          <c:cat>
            <c:numRef>
              <c:f>[0]!Dates</c:f>
              <c:numCache>
                <c:formatCode>m/d/yyyy</c:formatCode>
                <c:ptCount val="40"/>
                <c:pt idx="0">
                  <c:v>42948</c:v>
                </c:pt>
                <c:pt idx="1">
                  <c:v>42949</c:v>
                </c:pt>
                <c:pt idx="2">
                  <c:v>42950</c:v>
                </c:pt>
                <c:pt idx="3">
                  <c:v>42951</c:v>
                </c:pt>
                <c:pt idx="4">
                  <c:v>42952</c:v>
                </c:pt>
                <c:pt idx="5">
                  <c:v>42953</c:v>
                </c:pt>
                <c:pt idx="6">
                  <c:v>42954</c:v>
                </c:pt>
                <c:pt idx="7">
                  <c:v>42955</c:v>
                </c:pt>
                <c:pt idx="8">
                  <c:v>42956</c:v>
                </c:pt>
                <c:pt idx="9">
                  <c:v>42957</c:v>
                </c:pt>
                <c:pt idx="10">
                  <c:v>42958</c:v>
                </c:pt>
                <c:pt idx="11">
                  <c:v>42959</c:v>
                </c:pt>
                <c:pt idx="12">
                  <c:v>42960</c:v>
                </c:pt>
                <c:pt idx="13">
                  <c:v>42961</c:v>
                </c:pt>
                <c:pt idx="14">
                  <c:v>42962</c:v>
                </c:pt>
                <c:pt idx="15">
                  <c:v>42963</c:v>
                </c:pt>
                <c:pt idx="16">
                  <c:v>42964</c:v>
                </c:pt>
                <c:pt idx="17">
                  <c:v>42965</c:v>
                </c:pt>
                <c:pt idx="18">
                  <c:v>42966</c:v>
                </c:pt>
                <c:pt idx="19">
                  <c:v>42967</c:v>
                </c:pt>
                <c:pt idx="20">
                  <c:v>42968</c:v>
                </c:pt>
                <c:pt idx="21">
                  <c:v>42969</c:v>
                </c:pt>
                <c:pt idx="22">
                  <c:v>42970</c:v>
                </c:pt>
                <c:pt idx="23">
                  <c:v>42971</c:v>
                </c:pt>
                <c:pt idx="24">
                  <c:v>42972</c:v>
                </c:pt>
                <c:pt idx="25">
                  <c:v>42973</c:v>
                </c:pt>
                <c:pt idx="26">
                  <c:v>42974</c:v>
                </c:pt>
                <c:pt idx="27">
                  <c:v>42975</c:v>
                </c:pt>
                <c:pt idx="28">
                  <c:v>42976</c:v>
                </c:pt>
                <c:pt idx="29">
                  <c:v>42977</c:v>
                </c:pt>
                <c:pt idx="30">
                  <c:v>42978</c:v>
                </c:pt>
                <c:pt idx="31">
                  <c:v>42979</c:v>
                </c:pt>
                <c:pt idx="32">
                  <c:v>42980</c:v>
                </c:pt>
                <c:pt idx="33">
                  <c:v>42981</c:v>
                </c:pt>
                <c:pt idx="34">
                  <c:v>42982</c:v>
                </c:pt>
                <c:pt idx="35">
                  <c:v>42983</c:v>
                </c:pt>
                <c:pt idx="36">
                  <c:v>42984</c:v>
                </c:pt>
                <c:pt idx="37">
                  <c:v>42985</c:v>
                </c:pt>
                <c:pt idx="38">
                  <c:v>42986</c:v>
                </c:pt>
                <c:pt idx="39">
                  <c:v>42987</c:v>
                </c:pt>
              </c:numCache>
            </c:numRef>
          </c:cat>
          <c:val>
            <c:numRef>
              <c:f>'Spring Rotation Planner'!$C$13:$C$102</c:f>
              <c:numCache>
                <c:formatCode>0</c:formatCode>
                <c:ptCount val="90"/>
                <c:pt idx="0">
                  <c:v>90</c:v>
                </c:pt>
                <c:pt idx="1">
                  <c:v>88.256410256410263</c:v>
                </c:pt>
                <c:pt idx="2">
                  <c:v>86.512820512820525</c:v>
                </c:pt>
                <c:pt idx="3">
                  <c:v>84.769230769230788</c:v>
                </c:pt>
                <c:pt idx="4">
                  <c:v>83.02564102564105</c:v>
                </c:pt>
                <c:pt idx="5">
                  <c:v>81.282051282051313</c:v>
                </c:pt>
                <c:pt idx="6">
                  <c:v>79.538461538461576</c:v>
                </c:pt>
                <c:pt idx="7">
                  <c:v>77.794871794871838</c:v>
                </c:pt>
                <c:pt idx="8">
                  <c:v>76.051282051282101</c:v>
                </c:pt>
                <c:pt idx="9">
                  <c:v>74.307692307692363</c:v>
                </c:pt>
                <c:pt idx="10">
                  <c:v>72.564102564102626</c:v>
                </c:pt>
                <c:pt idx="11">
                  <c:v>70.820512820512889</c:v>
                </c:pt>
                <c:pt idx="12">
                  <c:v>69.076923076923151</c:v>
                </c:pt>
                <c:pt idx="13">
                  <c:v>67.333333333333414</c:v>
                </c:pt>
                <c:pt idx="14">
                  <c:v>65.589743589743676</c:v>
                </c:pt>
                <c:pt idx="15">
                  <c:v>63.846153846153932</c:v>
                </c:pt>
                <c:pt idx="16">
                  <c:v>62.102564102564187</c:v>
                </c:pt>
                <c:pt idx="17">
                  <c:v>60.358974358974443</c:v>
                </c:pt>
                <c:pt idx="18">
                  <c:v>58.615384615384698</c:v>
                </c:pt>
                <c:pt idx="19">
                  <c:v>56.871794871794954</c:v>
                </c:pt>
                <c:pt idx="20">
                  <c:v>55.128205128205209</c:v>
                </c:pt>
                <c:pt idx="21">
                  <c:v>53.384615384615465</c:v>
                </c:pt>
                <c:pt idx="22">
                  <c:v>51.64102564102572</c:v>
                </c:pt>
                <c:pt idx="23">
                  <c:v>49.897435897435976</c:v>
                </c:pt>
                <c:pt idx="24">
                  <c:v>48.153846153846231</c:v>
                </c:pt>
                <c:pt idx="25">
                  <c:v>46.410256410256487</c:v>
                </c:pt>
                <c:pt idx="26">
                  <c:v>44.666666666666742</c:v>
                </c:pt>
                <c:pt idx="27">
                  <c:v>42.923076923076998</c:v>
                </c:pt>
                <c:pt idx="28">
                  <c:v>41.179487179487253</c:v>
                </c:pt>
                <c:pt idx="29">
                  <c:v>39.435897435897509</c:v>
                </c:pt>
                <c:pt idx="30">
                  <c:v>37.692307692307764</c:v>
                </c:pt>
                <c:pt idx="31">
                  <c:v>35.94871794871802</c:v>
                </c:pt>
                <c:pt idx="32">
                  <c:v>34.205128205128275</c:v>
                </c:pt>
                <c:pt idx="33">
                  <c:v>32.461538461538531</c:v>
                </c:pt>
                <c:pt idx="34">
                  <c:v>30.717948717948786</c:v>
                </c:pt>
                <c:pt idx="35">
                  <c:v>28.974358974359042</c:v>
                </c:pt>
                <c:pt idx="36">
                  <c:v>27.230769230769297</c:v>
                </c:pt>
                <c:pt idx="37">
                  <c:v>25.487179487179553</c:v>
                </c:pt>
                <c:pt idx="38">
                  <c:v>23.743589743589808</c:v>
                </c:pt>
                <c:pt idx="39">
                  <c:v>22.000000000000064</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numCache>
            </c:numRef>
          </c:val>
          <c:smooth val="0"/>
          <c:extLst>
            <c:ext xmlns:c16="http://schemas.microsoft.com/office/drawing/2014/chart" uri="{C3380CC4-5D6E-409C-BE32-E72D297353CC}">
              <c16:uniqueId val="{00000000-C948-48BC-A4C5-B3DEB9321DAE}"/>
            </c:ext>
          </c:extLst>
        </c:ser>
        <c:ser>
          <c:idx val="0"/>
          <c:order val="1"/>
          <c:tx>
            <c:strRef>
              <c:f>'Spring Rotation Planner'!$G$11</c:f>
              <c:strCache>
                <c:ptCount val="1"/>
                <c:pt idx="0">
                  <c:v>Actual Round Length</c:v>
                </c:pt>
              </c:strCache>
            </c:strRef>
          </c:tx>
          <c:spPr>
            <a:ln>
              <a:solidFill>
                <a:schemeClr val="tx1"/>
              </a:solidFill>
            </a:ln>
          </c:spPr>
          <c:marker>
            <c:symbol val="none"/>
          </c:marker>
          <c:cat>
            <c:numRef>
              <c:f>[0]!Dates</c:f>
              <c:numCache>
                <c:formatCode>m/d/yyyy</c:formatCode>
                <c:ptCount val="40"/>
                <c:pt idx="0">
                  <c:v>42948</c:v>
                </c:pt>
                <c:pt idx="1">
                  <c:v>42949</c:v>
                </c:pt>
                <c:pt idx="2">
                  <c:v>42950</c:v>
                </c:pt>
                <c:pt idx="3">
                  <c:v>42951</c:v>
                </c:pt>
                <c:pt idx="4">
                  <c:v>42952</c:v>
                </c:pt>
                <c:pt idx="5">
                  <c:v>42953</c:v>
                </c:pt>
                <c:pt idx="6">
                  <c:v>42954</c:v>
                </c:pt>
                <c:pt idx="7">
                  <c:v>42955</c:v>
                </c:pt>
                <c:pt idx="8">
                  <c:v>42956</c:v>
                </c:pt>
                <c:pt idx="9">
                  <c:v>42957</c:v>
                </c:pt>
                <c:pt idx="10">
                  <c:v>42958</c:v>
                </c:pt>
                <c:pt idx="11">
                  <c:v>42959</c:v>
                </c:pt>
                <c:pt idx="12">
                  <c:v>42960</c:v>
                </c:pt>
                <c:pt idx="13">
                  <c:v>42961</c:v>
                </c:pt>
                <c:pt idx="14">
                  <c:v>42962</c:v>
                </c:pt>
                <c:pt idx="15">
                  <c:v>42963</c:v>
                </c:pt>
                <c:pt idx="16">
                  <c:v>42964</c:v>
                </c:pt>
                <c:pt idx="17">
                  <c:v>42965</c:v>
                </c:pt>
                <c:pt idx="18">
                  <c:v>42966</c:v>
                </c:pt>
                <c:pt idx="19">
                  <c:v>42967</c:v>
                </c:pt>
                <c:pt idx="20">
                  <c:v>42968</c:v>
                </c:pt>
                <c:pt idx="21">
                  <c:v>42969</c:v>
                </c:pt>
                <c:pt idx="22">
                  <c:v>42970</c:v>
                </c:pt>
                <c:pt idx="23">
                  <c:v>42971</c:v>
                </c:pt>
                <c:pt idx="24">
                  <c:v>42972</c:v>
                </c:pt>
                <c:pt idx="25">
                  <c:v>42973</c:v>
                </c:pt>
                <c:pt idx="26">
                  <c:v>42974</c:v>
                </c:pt>
                <c:pt idx="27">
                  <c:v>42975</c:v>
                </c:pt>
                <c:pt idx="28">
                  <c:v>42976</c:v>
                </c:pt>
                <c:pt idx="29">
                  <c:v>42977</c:v>
                </c:pt>
                <c:pt idx="30">
                  <c:v>42978</c:v>
                </c:pt>
                <c:pt idx="31">
                  <c:v>42979</c:v>
                </c:pt>
                <c:pt idx="32">
                  <c:v>42980</c:v>
                </c:pt>
                <c:pt idx="33">
                  <c:v>42981</c:v>
                </c:pt>
                <c:pt idx="34">
                  <c:v>42982</c:v>
                </c:pt>
                <c:pt idx="35">
                  <c:v>42983</c:v>
                </c:pt>
                <c:pt idx="36">
                  <c:v>42984</c:v>
                </c:pt>
                <c:pt idx="37">
                  <c:v>42985</c:v>
                </c:pt>
                <c:pt idx="38">
                  <c:v>42986</c:v>
                </c:pt>
                <c:pt idx="39">
                  <c:v>42987</c:v>
                </c:pt>
              </c:numCache>
            </c:numRef>
          </c:cat>
          <c:val>
            <c:numRef>
              <c:f>[0]!ActRound</c:f>
              <c:numCache>
                <c:formatCode>0.0</c:formatCode>
                <c:ptCount val="40"/>
                <c:pt idx="0">
                  <c:v>90.909090909090907</c:v>
                </c:pt>
                <c:pt idx="1">
                  <c:v>100</c:v>
                </c:pt>
                <c:pt idx="2">
                  <c:v>90.909090909090907</c:v>
                </c:pt>
                <c:pt idx="3">
                  <c:v>86.956521739130437</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numCache>
            </c:numRef>
          </c:val>
          <c:smooth val="0"/>
          <c:extLst>
            <c:ext xmlns:c16="http://schemas.microsoft.com/office/drawing/2014/chart" uri="{C3380CC4-5D6E-409C-BE32-E72D297353CC}">
              <c16:uniqueId val="{00000001-C948-48BC-A4C5-B3DEB9321DAE}"/>
            </c:ext>
          </c:extLst>
        </c:ser>
        <c:dLbls>
          <c:showLegendKey val="0"/>
          <c:showVal val="0"/>
          <c:showCatName val="0"/>
          <c:showSerName val="0"/>
          <c:showPercent val="0"/>
          <c:showBubbleSize val="0"/>
        </c:dLbls>
        <c:smooth val="0"/>
        <c:axId val="96967680"/>
        <c:axId val="96973952"/>
      </c:lineChart>
      <c:dateAx>
        <c:axId val="96967680"/>
        <c:scaling>
          <c:orientation val="minMax"/>
        </c:scaling>
        <c:delete val="0"/>
        <c:axPos val="b"/>
        <c:title>
          <c:tx>
            <c:rich>
              <a:bodyPr/>
              <a:lstStyle/>
              <a:p>
                <a:pPr>
                  <a:defRPr>
                    <a:latin typeface="Arial" pitchFamily="34" charset="0"/>
                    <a:cs typeface="Arial" pitchFamily="34" charset="0"/>
                  </a:defRPr>
                </a:pPr>
                <a:r>
                  <a:rPr lang="en-NZ">
                    <a:latin typeface="Arial" pitchFamily="34" charset="0"/>
                    <a:cs typeface="Arial" pitchFamily="34" charset="0"/>
                  </a:rPr>
                  <a:t>Date</a:t>
                </a:r>
              </a:p>
            </c:rich>
          </c:tx>
          <c:overlay val="0"/>
        </c:title>
        <c:numFmt formatCode="m/d/yyyy" sourceLinked="1"/>
        <c:majorTickMark val="out"/>
        <c:minorTickMark val="none"/>
        <c:tickLblPos val="nextTo"/>
        <c:txPr>
          <a:bodyPr rot="-1860000"/>
          <a:lstStyle/>
          <a:p>
            <a:pPr>
              <a:defRPr>
                <a:latin typeface="Arial" pitchFamily="34" charset="0"/>
                <a:cs typeface="Arial" pitchFamily="34" charset="0"/>
              </a:defRPr>
            </a:pPr>
            <a:endParaRPr lang="en-US"/>
          </a:p>
        </c:txPr>
        <c:crossAx val="96973952"/>
        <c:crosses val="autoZero"/>
        <c:auto val="1"/>
        <c:lblOffset val="100"/>
        <c:baseTimeUnit val="days"/>
      </c:dateAx>
      <c:valAx>
        <c:axId val="96973952"/>
        <c:scaling>
          <c:orientation val="minMax"/>
        </c:scaling>
        <c:delete val="0"/>
        <c:axPos val="l"/>
        <c:majorGridlines/>
        <c:title>
          <c:tx>
            <c:rich>
              <a:bodyPr rot="-5400000" vert="horz"/>
              <a:lstStyle/>
              <a:p>
                <a:pPr>
                  <a:defRPr>
                    <a:latin typeface="Arial" pitchFamily="34" charset="0"/>
                    <a:cs typeface="Arial" pitchFamily="34" charset="0"/>
                  </a:defRPr>
                </a:pPr>
                <a:r>
                  <a:rPr lang="en-NZ">
                    <a:latin typeface="Arial" pitchFamily="34" charset="0"/>
                    <a:cs typeface="Arial" pitchFamily="34" charset="0"/>
                  </a:rPr>
                  <a:t>Days</a:t>
                </a:r>
              </a:p>
            </c:rich>
          </c:tx>
          <c:overlay val="0"/>
        </c:title>
        <c:numFmt formatCode="0" sourceLinked="1"/>
        <c:majorTickMark val="out"/>
        <c:minorTickMark val="none"/>
        <c:tickLblPos val="nextTo"/>
        <c:txPr>
          <a:bodyPr/>
          <a:lstStyle/>
          <a:p>
            <a:pPr>
              <a:defRPr>
                <a:latin typeface="Arial" pitchFamily="34" charset="0"/>
                <a:cs typeface="Arial" pitchFamily="34" charset="0"/>
              </a:defRPr>
            </a:pPr>
            <a:endParaRPr lang="en-US"/>
          </a:p>
        </c:txPr>
        <c:crossAx val="96967680"/>
        <c:crosses val="autoZero"/>
        <c:crossBetween val="between"/>
      </c:valAx>
    </c:plotArea>
    <c:legend>
      <c:legendPos val="b"/>
      <c:overlay val="0"/>
      <c:txPr>
        <a:bodyPr/>
        <a:lstStyle/>
        <a:p>
          <a:pPr>
            <a:defRPr sz="1050" b="1">
              <a:latin typeface="Arial" pitchFamily="34" charset="0"/>
              <a:cs typeface="Arial" pitchFamily="34" charset="0"/>
            </a:defRPr>
          </a:pPr>
          <a:endParaRPr lang="en-US"/>
        </a:p>
      </c:txPr>
    </c:legend>
    <c:plotVisOnly val="0"/>
    <c:dispBlanksAs val="gap"/>
    <c:showDLblsOverMax val="0"/>
  </c:chart>
  <c:spPr>
    <a:solidFill>
      <a:schemeClr val="bg1"/>
    </a:solidFill>
    <a:ln w="25400">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a:latin typeface="Arial" pitchFamily="34" charset="0"/>
                <a:cs typeface="Arial" pitchFamily="34" charset="0"/>
              </a:rPr>
              <a:t>Average Pasture Cover</a:t>
            </a:r>
          </a:p>
        </c:rich>
      </c:tx>
      <c:overlay val="0"/>
    </c:title>
    <c:autoTitleDeleted val="0"/>
    <c:plotArea>
      <c:layout/>
      <c:lineChart>
        <c:grouping val="standard"/>
        <c:varyColors val="0"/>
        <c:ser>
          <c:idx val="0"/>
          <c:order val="0"/>
          <c:tx>
            <c:strRef>
              <c:f>'Spring Rotation Planner'!$J$11</c:f>
              <c:strCache>
                <c:ptCount val="1"/>
                <c:pt idx="0">
                  <c:v>Planned Average Pasture Cover</c:v>
                </c:pt>
              </c:strCache>
            </c:strRef>
          </c:tx>
          <c:spPr>
            <a:ln>
              <a:solidFill>
                <a:srgbClr val="7BC143"/>
              </a:solidFill>
            </a:ln>
          </c:spPr>
          <c:marker>
            <c:symbol val="none"/>
          </c:marker>
          <c:cat>
            <c:numRef>
              <c:f>[0]!Dates</c:f>
              <c:numCache>
                <c:formatCode>m/d/yyyy</c:formatCode>
                <c:ptCount val="40"/>
                <c:pt idx="0">
                  <c:v>42948</c:v>
                </c:pt>
                <c:pt idx="1">
                  <c:v>42949</c:v>
                </c:pt>
                <c:pt idx="2">
                  <c:v>42950</c:v>
                </c:pt>
                <c:pt idx="3">
                  <c:v>42951</c:v>
                </c:pt>
                <c:pt idx="4">
                  <c:v>42952</c:v>
                </c:pt>
                <c:pt idx="5">
                  <c:v>42953</c:v>
                </c:pt>
                <c:pt idx="6">
                  <c:v>42954</c:v>
                </c:pt>
                <c:pt idx="7">
                  <c:v>42955</c:v>
                </c:pt>
                <c:pt idx="8">
                  <c:v>42956</c:v>
                </c:pt>
                <c:pt idx="9">
                  <c:v>42957</c:v>
                </c:pt>
                <c:pt idx="10">
                  <c:v>42958</c:v>
                </c:pt>
                <c:pt idx="11">
                  <c:v>42959</c:v>
                </c:pt>
                <c:pt idx="12">
                  <c:v>42960</c:v>
                </c:pt>
                <c:pt idx="13">
                  <c:v>42961</c:v>
                </c:pt>
                <c:pt idx="14">
                  <c:v>42962</c:v>
                </c:pt>
                <c:pt idx="15">
                  <c:v>42963</c:v>
                </c:pt>
                <c:pt idx="16">
                  <c:v>42964</c:v>
                </c:pt>
                <c:pt idx="17">
                  <c:v>42965</c:v>
                </c:pt>
                <c:pt idx="18">
                  <c:v>42966</c:v>
                </c:pt>
                <c:pt idx="19">
                  <c:v>42967</c:v>
                </c:pt>
                <c:pt idx="20">
                  <c:v>42968</c:v>
                </c:pt>
                <c:pt idx="21">
                  <c:v>42969</c:v>
                </c:pt>
                <c:pt idx="22">
                  <c:v>42970</c:v>
                </c:pt>
                <c:pt idx="23">
                  <c:v>42971</c:v>
                </c:pt>
                <c:pt idx="24">
                  <c:v>42972</c:v>
                </c:pt>
                <c:pt idx="25">
                  <c:v>42973</c:v>
                </c:pt>
                <c:pt idx="26">
                  <c:v>42974</c:v>
                </c:pt>
                <c:pt idx="27">
                  <c:v>42975</c:v>
                </c:pt>
                <c:pt idx="28">
                  <c:v>42976</c:v>
                </c:pt>
                <c:pt idx="29">
                  <c:v>42977</c:v>
                </c:pt>
                <c:pt idx="30">
                  <c:v>42978</c:v>
                </c:pt>
                <c:pt idx="31">
                  <c:v>42979</c:v>
                </c:pt>
                <c:pt idx="32">
                  <c:v>42980</c:v>
                </c:pt>
                <c:pt idx="33">
                  <c:v>42981</c:v>
                </c:pt>
                <c:pt idx="34">
                  <c:v>42982</c:v>
                </c:pt>
                <c:pt idx="35">
                  <c:v>42983</c:v>
                </c:pt>
                <c:pt idx="36">
                  <c:v>42984</c:v>
                </c:pt>
                <c:pt idx="37">
                  <c:v>42985</c:v>
                </c:pt>
                <c:pt idx="38">
                  <c:v>42986</c:v>
                </c:pt>
                <c:pt idx="39">
                  <c:v>42987</c:v>
                </c:pt>
              </c:numCache>
            </c:numRef>
          </c:cat>
          <c:val>
            <c:numRef>
              <c:f>[0]!PlannedAPC</c:f>
              <c:numCache>
                <c:formatCode>0</c:formatCode>
                <c:ptCount val="40"/>
                <c:pt idx="0">
                  <c:v>2500</c:v>
                </c:pt>
                <c:pt idx="1">
                  <c:v>2493.5897435897436</c:v>
                </c:pt>
                <c:pt idx="2">
                  <c:v>2487.1794871794873</c:v>
                </c:pt>
                <c:pt idx="3">
                  <c:v>2480.7692307692309</c:v>
                </c:pt>
                <c:pt idx="4">
                  <c:v>2474.3589743589746</c:v>
                </c:pt>
                <c:pt idx="5">
                  <c:v>2467.9487179487182</c:v>
                </c:pt>
                <c:pt idx="6">
                  <c:v>2461.5384615384619</c:v>
                </c:pt>
                <c:pt idx="7">
                  <c:v>2455.1282051282055</c:v>
                </c:pt>
                <c:pt idx="8">
                  <c:v>2448.7179487179492</c:v>
                </c:pt>
                <c:pt idx="9">
                  <c:v>2442.3076923076928</c:v>
                </c:pt>
                <c:pt idx="10">
                  <c:v>2435.8974358974365</c:v>
                </c:pt>
                <c:pt idx="11">
                  <c:v>2429.4871794871801</c:v>
                </c:pt>
                <c:pt idx="12">
                  <c:v>2423.0769230769238</c:v>
                </c:pt>
                <c:pt idx="13">
                  <c:v>2416.6666666666674</c:v>
                </c:pt>
                <c:pt idx="14">
                  <c:v>2410.2564102564111</c:v>
                </c:pt>
                <c:pt idx="15">
                  <c:v>2403.8461538461547</c:v>
                </c:pt>
                <c:pt idx="16">
                  <c:v>2397.4358974358984</c:v>
                </c:pt>
                <c:pt idx="17">
                  <c:v>2391.025641025642</c:v>
                </c:pt>
                <c:pt idx="18">
                  <c:v>2384.6153846153857</c:v>
                </c:pt>
                <c:pt idx="19">
                  <c:v>2378.2051282051293</c:v>
                </c:pt>
                <c:pt idx="20">
                  <c:v>2371.794871794873</c:v>
                </c:pt>
                <c:pt idx="21">
                  <c:v>2365.3846153846166</c:v>
                </c:pt>
                <c:pt idx="22">
                  <c:v>2358.9743589743603</c:v>
                </c:pt>
                <c:pt idx="23">
                  <c:v>2352.5641025641039</c:v>
                </c:pt>
                <c:pt idx="24">
                  <c:v>2346.1538461538476</c:v>
                </c:pt>
                <c:pt idx="25">
                  <c:v>2339.7435897435912</c:v>
                </c:pt>
                <c:pt idx="26">
                  <c:v>2333.3333333333348</c:v>
                </c:pt>
                <c:pt idx="27">
                  <c:v>2326.9230769230785</c:v>
                </c:pt>
                <c:pt idx="28">
                  <c:v>2320.5128205128221</c:v>
                </c:pt>
                <c:pt idx="29">
                  <c:v>2314.1025641025658</c:v>
                </c:pt>
                <c:pt idx="30">
                  <c:v>2307.6923076923094</c:v>
                </c:pt>
                <c:pt idx="31">
                  <c:v>2301.2820512820531</c:v>
                </c:pt>
                <c:pt idx="32">
                  <c:v>2294.8717948717967</c:v>
                </c:pt>
                <c:pt idx="33">
                  <c:v>2288.4615384615404</c:v>
                </c:pt>
                <c:pt idx="34">
                  <c:v>2282.051282051284</c:v>
                </c:pt>
                <c:pt idx="35">
                  <c:v>2275.6410256410277</c:v>
                </c:pt>
                <c:pt idx="36">
                  <c:v>2269.2307692307713</c:v>
                </c:pt>
                <c:pt idx="37">
                  <c:v>2262.820512820515</c:v>
                </c:pt>
                <c:pt idx="38">
                  <c:v>2256.4102564102586</c:v>
                </c:pt>
                <c:pt idx="39">
                  <c:v>2250.0000000000023</c:v>
                </c:pt>
              </c:numCache>
            </c:numRef>
          </c:val>
          <c:smooth val="0"/>
          <c:extLst>
            <c:ext xmlns:c16="http://schemas.microsoft.com/office/drawing/2014/chart" uri="{C3380CC4-5D6E-409C-BE32-E72D297353CC}">
              <c16:uniqueId val="{00000000-71EB-49A5-B001-56A1BAE82020}"/>
            </c:ext>
          </c:extLst>
        </c:ser>
        <c:dLbls>
          <c:showLegendKey val="0"/>
          <c:showVal val="0"/>
          <c:showCatName val="0"/>
          <c:showSerName val="0"/>
          <c:showPercent val="0"/>
          <c:showBubbleSize val="0"/>
        </c:dLbls>
        <c:marker val="1"/>
        <c:smooth val="0"/>
        <c:axId val="98785920"/>
        <c:axId val="98792192"/>
      </c:lineChart>
      <c:scatterChart>
        <c:scatterStyle val="lineMarker"/>
        <c:varyColors val="0"/>
        <c:ser>
          <c:idx val="1"/>
          <c:order val="1"/>
          <c:tx>
            <c:strRef>
              <c:f>'Spring Rotation Planner'!$K$11</c:f>
              <c:strCache>
                <c:ptCount val="1"/>
                <c:pt idx="0">
                  <c:v>Actual Average Pasture Cover</c:v>
                </c:pt>
              </c:strCache>
            </c:strRef>
          </c:tx>
          <c:spPr>
            <a:ln w="28575">
              <a:noFill/>
            </a:ln>
          </c:spPr>
          <c:xVal>
            <c:numRef>
              <c:f>[0]!Dates</c:f>
              <c:numCache>
                <c:formatCode>m/d/yyyy</c:formatCode>
                <c:ptCount val="40"/>
                <c:pt idx="0">
                  <c:v>42948</c:v>
                </c:pt>
                <c:pt idx="1">
                  <c:v>42949</c:v>
                </c:pt>
                <c:pt idx="2">
                  <c:v>42950</c:v>
                </c:pt>
                <c:pt idx="3">
                  <c:v>42951</c:v>
                </c:pt>
                <c:pt idx="4">
                  <c:v>42952</c:v>
                </c:pt>
                <c:pt idx="5">
                  <c:v>42953</c:v>
                </c:pt>
                <c:pt idx="6">
                  <c:v>42954</c:v>
                </c:pt>
                <c:pt idx="7">
                  <c:v>42955</c:v>
                </c:pt>
                <c:pt idx="8">
                  <c:v>42956</c:v>
                </c:pt>
                <c:pt idx="9">
                  <c:v>42957</c:v>
                </c:pt>
                <c:pt idx="10">
                  <c:v>42958</c:v>
                </c:pt>
                <c:pt idx="11">
                  <c:v>42959</c:v>
                </c:pt>
                <c:pt idx="12">
                  <c:v>42960</c:v>
                </c:pt>
                <c:pt idx="13">
                  <c:v>42961</c:v>
                </c:pt>
                <c:pt idx="14">
                  <c:v>42962</c:v>
                </c:pt>
                <c:pt idx="15">
                  <c:v>42963</c:v>
                </c:pt>
                <c:pt idx="16">
                  <c:v>42964</c:v>
                </c:pt>
                <c:pt idx="17">
                  <c:v>42965</c:v>
                </c:pt>
                <c:pt idx="18">
                  <c:v>42966</c:v>
                </c:pt>
                <c:pt idx="19">
                  <c:v>42967</c:v>
                </c:pt>
                <c:pt idx="20">
                  <c:v>42968</c:v>
                </c:pt>
                <c:pt idx="21">
                  <c:v>42969</c:v>
                </c:pt>
                <c:pt idx="22">
                  <c:v>42970</c:v>
                </c:pt>
                <c:pt idx="23">
                  <c:v>42971</c:v>
                </c:pt>
                <c:pt idx="24">
                  <c:v>42972</c:v>
                </c:pt>
                <c:pt idx="25">
                  <c:v>42973</c:v>
                </c:pt>
                <c:pt idx="26">
                  <c:v>42974</c:v>
                </c:pt>
                <c:pt idx="27">
                  <c:v>42975</c:v>
                </c:pt>
                <c:pt idx="28">
                  <c:v>42976</c:v>
                </c:pt>
                <c:pt idx="29">
                  <c:v>42977</c:v>
                </c:pt>
                <c:pt idx="30">
                  <c:v>42978</c:v>
                </c:pt>
                <c:pt idx="31">
                  <c:v>42979</c:v>
                </c:pt>
                <c:pt idx="32">
                  <c:v>42980</c:v>
                </c:pt>
                <c:pt idx="33">
                  <c:v>42981</c:v>
                </c:pt>
                <c:pt idx="34">
                  <c:v>42982</c:v>
                </c:pt>
                <c:pt idx="35">
                  <c:v>42983</c:v>
                </c:pt>
                <c:pt idx="36">
                  <c:v>42984</c:v>
                </c:pt>
                <c:pt idx="37">
                  <c:v>42985</c:v>
                </c:pt>
                <c:pt idx="38">
                  <c:v>42986</c:v>
                </c:pt>
                <c:pt idx="39">
                  <c:v>42987</c:v>
                </c:pt>
              </c:numCache>
            </c:numRef>
          </c:xVal>
          <c:yVal>
            <c:numRef>
              <c:f>[0]!ActualAPC</c:f>
              <c:numCache>
                <c:formatCode>0</c:formatCode>
                <c:ptCount val="40"/>
              </c:numCache>
            </c:numRef>
          </c:yVal>
          <c:smooth val="0"/>
          <c:extLst>
            <c:ext xmlns:c16="http://schemas.microsoft.com/office/drawing/2014/chart" uri="{C3380CC4-5D6E-409C-BE32-E72D297353CC}">
              <c16:uniqueId val="{00000001-71EB-49A5-B001-56A1BAE82020}"/>
            </c:ext>
          </c:extLst>
        </c:ser>
        <c:dLbls>
          <c:showLegendKey val="0"/>
          <c:showVal val="0"/>
          <c:showCatName val="0"/>
          <c:showSerName val="0"/>
          <c:showPercent val="0"/>
          <c:showBubbleSize val="0"/>
        </c:dLbls>
        <c:axId val="98785920"/>
        <c:axId val="98792192"/>
      </c:scatterChart>
      <c:dateAx>
        <c:axId val="98785920"/>
        <c:scaling>
          <c:orientation val="minMax"/>
        </c:scaling>
        <c:delete val="0"/>
        <c:axPos val="b"/>
        <c:title>
          <c:tx>
            <c:rich>
              <a:bodyPr/>
              <a:lstStyle/>
              <a:p>
                <a:pPr>
                  <a:defRPr>
                    <a:latin typeface="Arial" pitchFamily="34" charset="0"/>
                    <a:cs typeface="Arial" pitchFamily="34" charset="0"/>
                  </a:defRPr>
                </a:pPr>
                <a:r>
                  <a:rPr lang="en-NZ">
                    <a:latin typeface="Arial" pitchFamily="34" charset="0"/>
                    <a:cs typeface="Arial" pitchFamily="34" charset="0"/>
                  </a:rPr>
                  <a:t>Date</a:t>
                </a:r>
              </a:p>
            </c:rich>
          </c:tx>
          <c:overlay val="0"/>
        </c:title>
        <c:numFmt formatCode="m/d/yyyy" sourceLinked="1"/>
        <c:majorTickMark val="out"/>
        <c:minorTickMark val="none"/>
        <c:tickLblPos val="nextTo"/>
        <c:txPr>
          <a:bodyPr rot="-1860000"/>
          <a:lstStyle/>
          <a:p>
            <a:pPr>
              <a:defRPr>
                <a:latin typeface="Arial" pitchFamily="34" charset="0"/>
                <a:cs typeface="Arial" pitchFamily="34" charset="0"/>
              </a:defRPr>
            </a:pPr>
            <a:endParaRPr lang="en-US"/>
          </a:p>
        </c:txPr>
        <c:crossAx val="98792192"/>
        <c:crosses val="autoZero"/>
        <c:auto val="1"/>
        <c:lblOffset val="100"/>
        <c:baseTimeUnit val="days"/>
      </c:dateAx>
      <c:valAx>
        <c:axId val="98792192"/>
        <c:scaling>
          <c:orientation val="minMax"/>
        </c:scaling>
        <c:delete val="0"/>
        <c:axPos val="l"/>
        <c:majorGridlines/>
        <c:title>
          <c:tx>
            <c:rich>
              <a:bodyPr rot="-5400000" vert="horz"/>
              <a:lstStyle/>
              <a:p>
                <a:pPr>
                  <a:defRPr>
                    <a:latin typeface="Arial" pitchFamily="34" charset="0"/>
                    <a:cs typeface="Arial" pitchFamily="34" charset="0"/>
                  </a:defRPr>
                </a:pPr>
                <a:r>
                  <a:rPr lang="en-NZ">
                    <a:latin typeface="Arial" pitchFamily="34" charset="0"/>
                    <a:cs typeface="Arial" pitchFamily="34" charset="0"/>
                  </a:rPr>
                  <a:t>Average Pasture Cover (KgDM/Ha)</a:t>
                </a:r>
              </a:p>
            </c:rich>
          </c:tx>
          <c:overlay val="0"/>
        </c:title>
        <c:numFmt formatCode="0" sourceLinked="1"/>
        <c:majorTickMark val="out"/>
        <c:minorTickMark val="none"/>
        <c:tickLblPos val="nextTo"/>
        <c:txPr>
          <a:bodyPr/>
          <a:lstStyle/>
          <a:p>
            <a:pPr>
              <a:defRPr>
                <a:latin typeface="Arial" pitchFamily="34" charset="0"/>
                <a:cs typeface="Arial" pitchFamily="34" charset="0"/>
              </a:defRPr>
            </a:pPr>
            <a:endParaRPr lang="en-US"/>
          </a:p>
        </c:txPr>
        <c:crossAx val="98785920"/>
        <c:crosses val="autoZero"/>
        <c:crossBetween val="between"/>
      </c:valAx>
    </c:plotArea>
    <c:legend>
      <c:legendPos val="b"/>
      <c:layout>
        <c:manualLayout>
          <c:xMode val="edge"/>
          <c:yMode val="edge"/>
          <c:x val="0.20243432221542118"/>
          <c:y val="0.92753258949288642"/>
          <c:w val="0.59513124370849679"/>
          <c:h val="4.569033514145359E-2"/>
        </c:manualLayout>
      </c:layout>
      <c:overlay val="0"/>
      <c:txPr>
        <a:bodyPr/>
        <a:lstStyle/>
        <a:p>
          <a:pPr>
            <a:defRPr sz="1050" b="1">
              <a:latin typeface="Arial" pitchFamily="34" charset="0"/>
              <a:cs typeface="Arial" pitchFamily="34" charset="0"/>
            </a:defRPr>
          </a:pPr>
          <a:endParaRPr lang="en-US"/>
        </a:p>
      </c:txPr>
    </c:legend>
    <c:plotVisOnly val="1"/>
    <c:dispBlanksAs val="span"/>
    <c:showDLblsOverMax val="0"/>
  </c:chart>
  <c:spPr>
    <a:ln w="25400">
      <a:noFill/>
    </a:ln>
  </c:spPr>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a:latin typeface="Arial" pitchFamily="34" charset="0"/>
                <a:cs typeface="Arial" pitchFamily="34" charset="0"/>
              </a:rPr>
              <a:t>Area Grazed</a:t>
            </a:r>
          </a:p>
        </c:rich>
      </c:tx>
      <c:overlay val="0"/>
    </c:title>
    <c:autoTitleDeleted val="0"/>
    <c:plotArea>
      <c:layout/>
      <c:lineChart>
        <c:grouping val="standard"/>
        <c:varyColors val="0"/>
        <c:ser>
          <c:idx val="2"/>
          <c:order val="0"/>
          <c:tx>
            <c:strRef>
              <c:f>'Spring Rotation Planner'!$H$11</c:f>
              <c:strCache>
                <c:ptCount val="1"/>
                <c:pt idx="0">
                  <c:v>Planned Accumulated Area Used</c:v>
                </c:pt>
              </c:strCache>
            </c:strRef>
          </c:tx>
          <c:marker>
            <c:symbol val="none"/>
          </c:marker>
          <c:cat>
            <c:numRef>
              <c:f>[0]!Dates</c:f>
              <c:numCache>
                <c:formatCode>m/d/yyyy</c:formatCode>
                <c:ptCount val="40"/>
                <c:pt idx="0">
                  <c:v>42948</c:v>
                </c:pt>
                <c:pt idx="1">
                  <c:v>42949</c:v>
                </c:pt>
                <c:pt idx="2">
                  <c:v>42950</c:v>
                </c:pt>
                <c:pt idx="3">
                  <c:v>42951</c:v>
                </c:pt>
                <c:pt idx="4">
                  <c:v>42952</c:v>
                </c:pt>
                <c:pt idx="5">
                  <c:v>42953</c:v>
                </c:pt>
                <c:pt idx="6">
                  <c:v>42954</c:v>
                </c:pt>
                <c:pt idx="7">
                  <c:v>42955</c:v>
                </c:pt>
                <c:pt idx="8">
                  <c:v>42956</c:v>
                </c:pt>
                <c:pt idx="9">
                  <c:v>42957</c:v>
                </c:pt>
                <c:pt idx="10">
                  <c:v>42958</c:v>
                </c:pt>
                <c:pt idx="11">
                  <c:v>42959</c:v>
                </c:pt>
                <c:pt idx="12">
                  <c:v>42960</c:v>
                </c:pt>
                <c:pt idx="13">
                  <c:v>42961</c:v>
                </c:pt>
                <c:pt idx="14">
                  <c:v>42962</c:v>
                </c:pt>
                <c:pt idx="15">
                  <c:v>42963</c:v>
                </c:pt>
                <c:pt idx="16">
                  <c:v>42964</c:v>
                </c:pt>
                <c:pt idx="17">
                  <c:v>42965</c:v>
                </c:pt>
                <c:pt idx="18">
                  <c:v>42966</c:v>
                </c:pt>
                <c:pt idx="19">
                  <c:v>42967</c:v>
                </c:pt>
                <c:pt idx="20">
                  <c:v>42968</c:v>
                </c:pt>
                <c:pt idx="21">
                  <c:v>42969</c:v>
                </c:pt>
                <c:pt idx="22">
                  <c:v>42970</c:v>
                </c:pt>
                <c:pt idx="23">
                  <c:v>42971</c:v>
                </c:pt>
                <c:pt idx="24">
                  <c:v>42972</c:v>
                </c:pt>
                <c:pt idx="25">
                  <c:v>42973</c:v>
                </c:pt>
                <c:pt idx="26">
                  <c:v>42974</c:v>
                </c:pt>
                <c:pt idx="27">
                  <c:v>42975</c:v>
                </c:pt>
                <c:pt idx="28">
                  <c:v>42976</c:v>
                </c:pt>
                <c:pt idx="29">
                  <c:v>42977</c:v>
                </c:pt>
                <c:pt idx="30">
                  <c:v>42978</c:v>
                </c:pt>
                <c:pt idx="31">
                  <c:v>42979</c:v>
                </c:pt>
                <c:pt idx="32">
                  <c:v>42980</c:v>
                </c:pt>
                <c:pt idx="33">
                  <c:v>42981</c:v>
                </c:pt>
                <c:pt idx="34">
                  <c:v>42982</c:v>
                </c:pt>
                <c:pt idx="35">
                  <c:v>42983</c:v>
                </c:pt>
                <c:pt idx="36">
                  <c:v>42984</c:v>
                </c:pt>
                <c:pt idx="37">
                  <c:v>42985</c:v>
                </c:pt>
                <c:pt idx="38">
                  <c:v>42986</c:v>
                </c:pt>
                <c:pt idx="39">
                  <c:v>42987</c:v>
                </c:pt>
              </c:numCache>
            </c:numRef>
          </c:cat>
          <c:val>
            <c:numRef>
              <c:f>'Spring Rotation Planner'!$H$13:$H$95</c:f>
              <c:numCache>
                <c:formatCode>0.0</c:formatCode>
                <c:ptCount val="83"/>
                <c:pt idx="0">
                  <c:v>1.1111111111111112</c:v>
                </c:pt>
                <c:pt idx="1">
                  <c:v>2.2222222222222223</c:v>
                </c:pt>
                <c:pt idx="2">
                  <c:v>3.3552843953773648</c:v>
                </c:pt>
                <c:pt idx="3">
                  <c:v>4.511182439242214</c:v>
                </c:pt>
                <c:pt idx="4">
                  <c:v>5.6908557604763335</c:v>
                </c:pt>
                <c:pt idx="5">
                  <c:v>6.8953029500995573</c:v>
                </c:pt>
                <c:pt idx="6">
                  <c:v>8.125586861771481</c:v>
                </c:pt>
                <c:pt idx="7">
                  <c:v>9.3828402466844398</c:v>
                </c:pt>
                <c:pt idx="8">
                  <c:v>10.668272019921091</c:v>
                </c:pt>
                <c:pt idx="9">
                  <c:v>11.983174245140241</c:v>
                </c:pt>
                <c:pt idx="10">
                  <c:v>13.32892993872202</c:v>
                </c:pt>
                <c:pt idx="11">
                  <c:v>14.707021811513538</c:v>
                </c:pt>
                <c:pt idx="12">
                  <c:v>16.119042086676462</c:v>
                </c:pt>
                <c:pt idx="13">
                  <c:v>17.566703556609646</c:v>
                </c:pt>
                <c:pt idx="14">
                  <c:v>19.051852071461131</c:v>
                </c:pt>
                <c:pt idx="15">
                  <c:v>20.576480687567461</c:v>
                </c:pt>
                <c:pt idx="16">
                  <c:v>22.142745747808423</c:v>
                </c:pt>
                <c:pt idx="17">
                  <c:v>23.752985219319569</c:v>
                </c:pt>
                <c:pt idx="18">
                  <c:v>25.409739679812347</c:v>
                </c:pt>
                <c:pt idx="19">
                  <c:v>27.115776425219167</c:v>
                </c:pt>
                <c:pt idx="20">
                  <c:v>28.874117272829626</c:v>
                </c:pt>
                <c:pt idx="21">
                  <c:v>30.688070761201715</c:v>
                </c:pt>
                <c:pt idx="22">
                  <c:v>32.561269608463959</c:v>
                </c:pt>
                <c:pt idx="23">
                  <c:v>34.497714494263363</c:v>
                </c:pt>
                <c:pt idx="24">
                  <c:v>36.501825491180114</c:v>
                </c:pt>
                <c:pt idx="25">
                  <c:v>38.578502807474038</c:v>
                </c:pt>
                <c:pt idx="26">
                  <c:v>40.733198940070722</c:v>
                </c:pt>
                <c:pt idx="27">
                  <c:v>42.972004910219972</c:v>
                </c:pt>
                <c:pt idx="28">
                  <c:v>45.301754014162618</c:v>
                </c:pt>
                <c:pt idx="29">
                  <c:v>47.730147538446552</c:v>
                </c:pt>
                <c:pt idx="30">
                  <c:v>50.265908266665015</c:v>
                </c:pt>
                <c:pt idx="31">
                  <c:v>52.918969491154805</c:v>
                </c:pt>
                <c:pt idx="32">
                  <c:v>55.700709862053515</c:v>
                </c:pt>
                <c:pt idx="33">
                  <c:v>58.624248092938068</c:v>
                </c:pt>
                <c:pt idx="34">
                  <c:v>61.704816813317208</c:v>
                </c:pt>
                <c:pt idx="35">
                  <c:v>64.960242522833056</c:v>
                </c:pt>
                <c:pt idx="36">
                  <c:v>68.411569956461364</c:v>
                </c:pt>
                <c:pt idx="37">
                  <c:v>72.083886340642152</c:v>
                </c:pt>
                <c:pt idx="38">
                  <c:v>76.007427588127058</c:v>
                </c:pt>
                <c:pt idx="39">
                  <c:v>80.219090655081686</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numCache>
            </c:numRef>
          </c:val>
          <c:smooth val="0"/>
          <c:extLst>
            <c:ext xmlns:c16="http://schemas.microsoft.com/office/drawing/2014/chart" uri="{C3380CC4-5D6E-409C-BE32-E72D297353CC}">
              <c16:uniqueId val="{00000000-76A1-40E1-AEEC-E89C3E2F7248}"/>
            </c:ext>
          </c:extLst>
        </c:ser>
        <c:ser>
          <c:idx val="0"/>
          <c:order val="1"/>
          <c:tx>
            <c:strRef>
              <c:f>'Spring Rotation Planner'!$I$11</c:f>
              <c:strCache>
                <c:ptCount val="1"/>
                <c:pt idx="0">
                  <c:v>Actual Accumulated Area Used</c:v>
                </c:pt>
              </c:strCache>
            </c:strRef>
          </c:tx>
          <c:marker>
            <c:symbol val="none"/>
          </c:marker>
          <c:cat>
            <c:numRef>
              <c:f>[0]!Dates</c:f>
              <c:numCache>
                <c:formatCode>m/d/yyyy</c:formatCode>
                <c:ptCount val="40"/>
                <c:pt idx="0">
                  <c:v>42948</c:v>
                </c:pt>
                <c:pt idx="1">
                  <c:v>42949</c:v>
                </c:pt>
                <c:pt idx="2">
                  <c:v>42950</c:v>
                </c:pt>
                <c:pt idx="3">
                  <c:v>42951</c:v>
                </c:pt>
                <c:pt idx="4">
                  <c:v>42952</c:v>
                </c:pt>
                <c:pt idx="5">
                  <c:v>42953</c:v>
                </c:pt>
                <c:pt idx="6">
                  <c:v>42954</c:v>
                </c:pt>
                <c:pt idx="7">
                  <c:v>42955</c:v>
                </c:pt>
                <c:pt idx="8">
                  <c:v>42956</c:v>
                </c:pt>
                <c:pt idx="9">
                  <c:v>42957</c:v>
                </c:pt>
                <c:pt idx="10">
                  <c:v>42958</c:v>
                </c:pt>
                <c:pt idx="11">
                  <c:v>42959</c:v>
                </c:pt>
                <c:pt idx="12">
                  <c:v>42960</c:v>
                </c:pt>
                <c:pt idx="13">
                  <c:v>42961</c:v>
                </c:pt>
                <c:pt idx="14">
                  <c:v>42962</c:v>
                </c:pt>
                <c:pt idx="15">
                  <c:v>42963</c:v>
                </c:pt>
                <c:pt idx="16">
                  <c:v>42964</c:v>
                </c:pt>
                <c:pt idx="17">
                  <c:v>42965</c:v>
                </c:pt>
                <c:pt idx="18">
                  <c:v>42966</c:v>
                </c:pt>
                <c:pt idx="19">
                  <c:v>42967</c:v>
                </c:pt>
                <c:pt idx="20">
                  <c:v>42968</c:v>
                </c:pt>
                <c:pt idx="21">
                  <c:v>42969</c:v>
                </c:pt>
                <c:pt idx="22">
                  <c:v>42970</c:v>
                </c:pt>
                <c:pt idx="23">
                  <c:v>42971</c:v>
                </c:pt>
                <c:pt idx="24">
                  <c:v>42972</c:v>
                </c:pt>
                <c:pt idx="25">
                  <c:v>42973</c:v>
                </c:pt>
                <c:pt idx="26">
                  <c:v>42974</c:v>
                </c:pt>
                <c:pt idx="27">
                  <c:v>42975</c:v>
                </c:pt>
                <c:pt idx="28">
                  <c:v>42976</c:v>
                </c:pt>
                <c:pt idx="29">
                  <c:v>42977</c:v>
                </c:pt>
                <c:pt idx="30">
                  <c:v>42978</c:v>
                </c:pt>
                <c:pt idx="31">
                  <c:v>42979</c:v>
                </c:pt>
                <c:pt idx="32">
                  <c:v>42980</c:v>
                </c:pt>
                <c:pt idx="33">
                  <c:v>42981</c:v>
                </c:pt>
                <c:pt idx="34">
                  <c:v>42982</c:v>
                </c:pt>
                <c:pt idx="35">
                  <c:v>42983</c:v>
                </c:pt>
                <c:pt idx="36">
                  <c:v>42984</c:v>
                </c:pt>
                <c:pt idx="37">
                  <c:v>42985</c:v>
                </c:pt>
                <c:pt idx="38">
                  <c:v>42986</c:v>
                </c:pt>
                <c:pt idx="39">
                  <c:v>42987</c:v>
                </c:pt>
              </c:numCache>
            </c:numRef>
          </c:cat>
          <c:val>
            <c:numRef>
              <c:f>'Spring Rotation Planner'!$I$13:$I$102</c:f>
              <c:numCache>
                <c:formatCode>0.0</c:formatCode>
                <c:ptCount val="90"/>
                <c:pt idx="0">
                  <c:v>1.1000000000000001</c:v>
                </c:pt>
                <c:pt idx="1">
                  <c:v>2.1</c:v>
                </c:pt>
                <c:pt idx="2">
                  <c:v>3.2</c:v>
                </c:pt>
                <c:pt idx="3">
                  <c:v>4.3499999999999996</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numCache>
            </c:numRef>
          </c:val>
          <c:smooth val="0"/>
          <c:extLst>
            <c:ext xmlns:c16="http://schemas.microsoft.com/office/drawing/2014/chart" uri="{C3380CC4-5D6E-409C-BE32-E72D297353CC}">
              <c16:uniqueId val="{00000001-76A1-40E1-AEEC-E89C3E2F7248}"/>
            </c:ext>
          </c:extLst>
        </c:ser>
        <c:dLbls>
          <c:showLegendKey val="0"/>
          <c:showVal val="0"/>
          <c:showCatName val="0"/>
          <c:showSerName val="0"/>
          <c:showPercent val="0"/>
          <c:showBubbleSize val="0"/>
        </c:dLbls>
        <c:smooth val="0"/>
        <c:axId val="98445952"/>
        <c:axId val="98452224"/>
      </c:lineChart>
      <c:dateAx>
        <c:axId val="98445952"/>
        <c:scaling>
          <c:orientation val="minMax"/>
        </c:scaling>
        <c:delete val="0"/>
        <c:axPos val="b"/>
        <c:title>
          <c:tx>
            <c:rich>
              <a:bodyPr/>
              <a:lstStyle/>
              <a:p>
                <a:pPr>
                  <a:defRPr>
                    <a:latin typeface="Arial" pitchFamily="34" charset="0"/>
                    <a:cs typeface="Arial" pitchFamily="34" charset="0"/>
                  </a:defRPr>
                </a:pPr>
                <a:r>
                  <a:rPr lang="en-NZ">
                    <a:latin typeface="Arial" pitchFamily="34" charset="0"/>
                    <a:cs typeface="Arial" pitchFamily="34" charset="0"/>
                  </a:rPr>
                  <a:t>Date</a:t>
                </a:r>
              </a:p>
            </c:rich>
          </c:tx>
          <c:overlay val="0"/>
        </c:title>
        <c:numFmt formatCode="m/d/yyyy" sourceLinked="1"/>
        <c:majorTickMark val="out"/>
        <c:minorTickMark val="none"/>
        <c:tickLblPos val="nextTo"/>
        <c:txPr>
          <a:bodyPr rot="-1860000"/>
          <a:lstStyle/>
          <a:p>
            <a:pPr>
              <a:defRPr>
                <a:latin typeface="Arial" pitchFamily="34" charset="0"/>
                <a:cs typeface="Arial" pitchFamily="34" charset="0"/>
              </a:defRPr>
            </a:pPr>
            <a:endParaRPr lang="en-US"/>
          </a:p>
        </c:txPr>
        <c:crossAx val="98452224"/>
        <c:crosses val="autoZero"/>
        <c:auto val="1"/>
        <c:lblOffset val="100"/>
        <c:baseTimeUnit val="days"/>
      </c:dateAx>
      <c:valAx>
        <c:axId val="98452224"/>
        <c:scaling>
          <c:orientation val="minMax"/>
        </c:scaling>
        <c:delete val="0"/>
        <c:axPos val="l"/>
        <c:majorGridlines/>
        <c:title>
          <c:tx>
            <c:rich>
              <a:bodyPr rot="-5400000" vert="horz"/>
              <a:lstStyle/>
              <a:p>
                <a:pPr>
                  <a:defRPr>
                    <a:latin typeface="Arial" pitchFamily="34" charset="0"/>
                    <a:cs typeface="Arial" pitchFamily="34" charset="0"/>
                  </a:defRPr>
                </a:pPr>
                <a:r>
                  <a:rPr lang="en-NZ">
                    <a:latin typeface="Arial" pitchFamily="34" charset="0"/>
                    <a:cs typeface="Arial" pitchFamily="34" charset="0"/>
                  </a:rPr>
                  <a:t>Area (ha)</a:t>
                </a:r>
              </a:p>
            </c:rich>
          </c:tx>
          <c:overlay val="0"/>
        </c:title>
        <c:numFmt formatCode="0.0" sourceLinked="1"/>
        <c:majorTickMark val="out"/>
        <c:minorTickMark val="none"/>
        <c:tickLblPos val="nextTo"/>
        <c:txPr>
          <a:bodyPr/>
          <a:lstStyle/>
          <a:p>
            <a:pPr>
              <a:defRPr>
                <a:latin typeface="Arial" pitchFamily="34" charset="0"/>
                <a:cs typeface="Arial" pitchFamily="34" charset="0"/>
              </a:defRPr>
            </a:pPr>
            <a:endParaRPr lang="en-US"/>
          </a:p>
        </c:txPr>
        <c:crossAx val="98445952"/>
        <c:crosses val="autoZero"/>
        <c:crossBetween val="between"/>
      </c:valAx>
    </c:plotArea>
    <c:legend>
      <c:legendPos val="b"/>
      <c:overlay val="0"/>
      <c:txPr>
        <a:bodyPr/>
        <a:lstStyle/>
        <a:p>
          <a:pPr>
            <a:defRPr sz="1050" b="1">
              <a:latin typeface="Arial" pitchFamily="34" charset="0"/>
              <a:cs typeface="Arial" pitchFamily="34" charset="0"/>
            </a:defRPr>
          </a:pPr>
          <a:endParaRPr lang="en-US"/>
        </a:p>
      </c:txPr>
    </c:legend>
    <c:plotVisOnly val="0"/>
    <c:dispBlanksAs val="gap"/>
    <c:showDLblsOverMax val="0"/>
  </c:chart>
  <c:spPr>
    <a:solidFill>
      <a:schemeClr val="bg1"/>
    </a:solidFill>
    <a:ln w="25400">
      <a:no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87213</xdr:colOff>
      <xdr:row>1</xdr:row>
      <xdr:rowOff>8283</xdr:rowOff>
    </xdr:from>
    <xdr:to>
      <xdr:col>16</xdr:col>
      <xdr:colOff>10501</xdr:colOff>
      <xdr:row>1</xdr:row>
      <xdr:rowOff>353766</xdr:rowOff>
    </xdr:to>
    <xdr:pic>
      <xdr:nvPicPr>
        <xdr:cNvPr id="7" name="Picture 4" descr="flicks.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2930" y="8283"/>
          <a:ext cx="933767" cy="345483"/>
        </a:xfrm>
        <a:prstGeom prst="rect">
          <a:avLst/>
        </a:prstGeom>
        <a:solidFill>
          <a:srgbClr val="7BC143"/>
        </a:solidFill>
        <a:ln>
          <a:noFill/>
        </a:ln>
      </xdr:spPr>
    </xdr:pic>
    <xdr:clientData/>
  </xdr:twoCellAnchor>
  <xdr:twoCellAnchor editAs="oneCell">
    <xdr:from>
      <xdr:col>10</xdr:col>
      <xdr:colOff>62366</xdr:colOff>
      <xdr:row>1</xdr:row>
      <xdr:rowOff>16566</xdr:rowOff>
    </xdr:from>
    <xdr:to>
      <xdr:col>10</xdr:col>
      <xdr:colOff>996133</xdr:colOff>
      <xdr:row>1</xdr:row>
      <xdr:rowOff>362049</xdr:rowOff>
    </xdr:to>
    <xdr:pic>
      <xdr:nvPicPr>
        <xdr:cNvPr id="10" name="Picture 4" descr="flicks.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8083" y="16566"/>
          <a:ext cx="933767" cy="345483"/>
        </a:xfrm>
        <a:prstGeom prst="rect">
          <a:avLst/>
        </a:prstGeom>
        <a:solidFill>
          <a:srgbClr val="7BC143"/>
        </a:solidFill>
        <a:ln>
          <a:noFill/>
        </a:ln>
      </xdr:spPr>
    </xdr:pic>
    <xdr:clientData/>
  </xdr:twoCellAnchor>
  <xdr:twoCellAnchor>
    <xdr:from>
      <xdr:col>17</xdr:col>
      <xdr:colOff>69575</xdr:colOff>
      <xdr:row>5</xdr:row>
      <xdr:rowOff>102703</xdr:rowOff>
    </xdr:from>
    <xdr:to>
      <xdr:col>17</xdr:col>
      <xdr:colOff>326336</xdr:colOff>
      <xdr:row>5</xdr:row>
      <xdr:rowOff>102703</xdr:rowOff>
    </xdr:to>
    <xdr:cxnSp macro="">
      <xdr:nvCxnSpPr>
        <xdr:cNvPr id="17" name="Straight Arrow Connector 16"/>
        <xdr:cNvCxnSpPr/>
      </xdr:nvCxnSpPr>
      <xdr:spPr>
        <a:xfrm flipH="1">
          <a:off x="8029162" y="1353377"/>
          <a:ext cx="256761" cy="0"/>
        </a:xfrm>
        <a:prstGeom prst="straightConnector1">
          <a:avLst/>
        </a:prstGeom>
        <a:ln w="19050">
          <a:solidFill>
            <a:srgbClr val="7BC143"/>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69575</xdr:colOff>
      <xdr:row>13</xdr:row>
      <xdr:rowOff>152400</xdr:rowOff>
    </xdr:from>
    <xdr:to>
      <xdr:col>17</xdr:col>
      <xdr:colOff>326336</xdr:colOff>
      <xdr:row>13</xdr:row>
      <xdr:rowOff>152400</xdr:rowOff>
    </xdr:to>
    <xdr:cxnSp macro="">
      <xdr:nvCxnSpPr>
        <xdr:cNvPr id="19" name="Straight Arrow Connector 18"/>
        <xdr:cNvCxnSpPr/>
      </xdr:nvCxnSpPr>
      <xdr:spPr>
        <a:xfrm flipH="1">
          <a:off x="7722705" y="3225248"/>
          <a:ext cx="256761" cy="0"/>
        </a:xfrm>
        <a:prstGeom prst="straightConnector1">
          <a:avLst/>
        </a:prstGeom>
        <a:ln w="19050">
          <a:solidFill>
            <a:srgbClr val="7BC143"/>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435168</xdr:colOff>
      <xdr:row>0</xdr:row>
      <xdr:rowOff>27766</xdr:rowOff>
    </xdr:from>
    <xdr:to>
      <xdr:col>13</xdr:col>
      <xdr:colOff>582706</xdr:colOff>
      <xdr:row>1</xdr:row>
      <xdr:rowOff>118737</xdr:rowOff>
    </xdr:to>
    <xdr:pic>
      <xdr:nvPicPr>
        <xdr:cNvPr id="4" name="Picture 4" descr="flicks.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6344" y="27766"/>
          <a:ext cx="1962891" cy="752118"/>
        </a:xfrm>
        <a:prstGeom prst="rect">
          <a:avLst/>
        </a:prstGeom>
        <a:solidFill>
          <a:srgbClr val="7BC143"/>
        </a:solidFill>
        <a:ln>
          <a:noFill/>
        </a:ln>
      </xdr:spPr>
    </xdr:pic>
    <xdr:clientData/>
  </xdr:twoCellAnchor>
  <xdr:twoCellAnchor>
    <xdr:from>
      <xdr:col>0</xdr:col>
      <xdr:colOff>41750</xdr:colOff>
      <xdr:row>0</xdr:row>
      <xdr:rowOff>652977</xdr:rowOff>
    </xdr:from>
    <xdr:to>
      <xdr:col>13</xdr:col>
      <xdr:colOff>599244</xdr:colOff>
      <xdr:row>25</xdr:row>
      <xdr:rowOff>188058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11206</xdr:colOff>
      <xdr:row>25</xdr:row>
      <xdr:rowOff>171161</xdr:rowOff>
    </xdr:from>
    <xdr:to>
      <xdr:col>13</xdr:col>
      <xdr:colOff>571499</xdr:colOff>
      <xdr:row>50</xdr:row>
      <xdr:rowOff>151524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51</xdr:row>
      <xdr:rowOff>58098</xdr:rowOff>
    </xdr:from>
    <xdr:to>
      <xdr:col>13</xdr:col>
      <xdr:colOff>562717</xdr:colOff>
      <xdr:row>75</xdr:row>
      <xdr:rowOff>131969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712324</xdr:colOff>
      <xdr:row>0</xdr:row>
      <xdr:rowOff>16566</xdr:rowOff>
    </xdr:from>
    <xdr:to>
      <xdr:col>7</xdr:col>
      <xdr:colOff>834396</xdr:colOff>
      <xdr:row>0</xdr:row>
      <xdr:rowOff>362049</xdr:rowOff>
    </xdr:to>
    <xdr:pic>
      <xdr:nvPicPr>
        <xdr:cNvPr id="3" name="Picture 4" descr="flicks.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7846" y="16566"/>
          <a:ext cx="933767" cy="345483"/>
        </a:xfrm>
        <a:prstGeom prst="rect">
          <a:avLst/>
        </a:prstGeom>
        <a:solidFill>
          <a:srgbClr val="7BC143"/>
        </a:solidFill>
        <a:ln>
          <a:noFill/>
        </a:ln>
      </xdr:spPr>
    </xdr:pic>
    <xdr:clientData/>
  </xdr:twoCellAnchor>
  <xdr:twoCellAnchor>
    <xdr:from>
      <xdr:col>9</xdr:col>
      <xdr:colOff>99392</xdr:colOff>
      <xdr:row>4</xdr:row>
      <xdr:rowOff>115955</xdr:rowOff>
    </xdr:from>
    <xdr:to>
      <xdr:col>9</xdr:col>
      <xdr:colOff>737153</xdr:colOff>
      <xdr:row>4</xdr:row>
      <xdr:rowOff>115955</xdr:rowOff>
    </xdr:to>
    <xdr:cxnSp macro="">
      <xdr:nvCxnSpPr>
        <xdr:cNvPr id="7" name="Straight Arrow Connector 6"/>
        <xdr:cNvCxnSpPr/>
      </xdr:nvCxnSpPr>
      <xdr:spPr>
        <a:xfrm flipH="1">
          <a:off x="7371522" y="1383194"/>
          <a:ext cx="637761" cy="0"/>
        </a:xfrm>
        <a:prstGeom prst="straightConnector1">
          <a:avLst/>
        </a:prstGeom>
        <a:ln w="19050">
          <a:solidFill>
            <a:srgbClr val="7BC143"/>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119270</xdr:colOff>
      <xdr:row>11</xdr:row>
      <xdr:rowOff>86139</xdr:rowOff>
    </xdr:from>
    <xdr:to>
      <xdr:col>9</xdr:col>
      <xdr:colOff>757031</xdr:colOff>
      <xdr:row>11</xdr:row>
      <xdr:rowOff>86139</xdr:rowOff>
    </xdr:to>
    <xdr:cxnSp macro="">
      <xdr:nvCxnSpPr>
        <xdr:cNvPr id="8" name="Straight Arrow Connector 7"/>
        <xdr:cNvCxnSpPr/>
      </xdr:nvCxnSpPr>
      <xdr:spPr>
        <a:xfrm flipH="1">
          <a:off x="7391400" y="2662030"/>
          <a:ext cx="637761" cy="0"/>
        </a:xfrm>
        <a:prstGeom prst="straightConnector1">
          <a:avLst/>
        </a:prstGeom>
        <a:ln w="19050">
          <a:solidFill>
            <a:srgbClr val="7BC143"/>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130866</xdr:colOff>
      <xdr:row>13</xdr:row>
      <xdr:rowOff>81169</xdr:rowOff>
    </xdr:from>
    <xdr:to>
      <xdr:col>10</xdr:col>
      <xdr:colOff>6627</xdr:colOff>
      <xdr:row>13</xdr:row>
      <xdr:rowOff>81169</xdr:rowOff>
    </xdr:to>
    <xdr:cxnSp macro="">
      <xdr:nvCxnSpPr>
        <xdr:cNvPr id="9" name="Straight Arrow Connector 8"/>
        <xdr:cNvCxnSpPr/>
      </xdr:nvCxnSpPr>
      <xdr:spPr>
        <a:xfrm flipH="1">
          <a:off x="7402996" y="2988365"/>
          <a:ext cx="637761" cy="0"/>
        </a:xfrm>
        <a:prstGeom prst="straightConnector1">
          <a:avLst/>
        </a:prstGeom>
        <a:ln w="19050">
          <a:solidFill>
            <a:srgbClr val="7BC143"/>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134179</xdr:colOff>
      <xdr:row>16</xdr:row>
      <xdr:rowOff>101048</xdr:rowOff>
    </xdr:from>
    <xdr:to>
      <xdr:col>10</xdr:col>
      <xdr:colOff>9940</xdr:colOff>
      <xdr:row>16</xdr:row>
      <xdr:rowOff>101048</xdr:rowOff>
    </xdr:to>
    <xdr:cxnSp macro="">
      <xdr:nvCxnSpPr>
        <xdr:cNvPr id="10" name="Straight Arrow Connector 9"/>
        <xdr:cNvCxnSpPr/>
      </xdr:nvCxnSpPr>
      <xdr:spPr>
        <a:xfrm flipH="1">
          <a:off x="7406309" y="3505200"/>
          <a:ext cx="637761" cy="0"/>
        </a:xfrm>
        <a:prstGeom prst="straightConnector1">
          <a:avLst/>
        </a:prstGeom>
        <a:ln w="19050">
          <a:solidFill>
            <a:srgbClr val="7BC143"/>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137493</xdr:colOff>
      <xdr:row>23</xdr:row>
      <xdr:rowOff>79513</xdr:rowOff>
    </xdr:from>
    <xdr:to>
      <xdr:col>10</xdr:col>
      <xdr:colOff>13254</xdr:colOff>
      <xdr:row>23</xdr:row>
      <xdr:rowOff>79513</xdr:rowOff>
    </xdr:to>
    <xdr:cxnSp macro="">
      <xdr:nvCxnSpPr>
        <xdr:cNvPr id="11" name="Straight Arrow Connector 10"/>
        <xdr:cNvCxnSpPr/>
      </xdr:nvCxnSpPr>
      <xdr:spPr>
        <a:xfrm flipH="1">
          <a:off x="7409623" y="4311926"/>
          <a:ext cx="637761" cy="0"/>
        </a:xfrm>
        <a:prstGeom prst="straightConnector1">
          <a:avLst/>
        </a:prstGeom>
        <a:ln w="19050">
          <a:solidFill>
            <a:srgbClr val="7BC143"/>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77857</xdr:colOff>
      <xdr:row>1</xdr:row>
      <xdr:rowOff>160681</xdr:rowOff>
    </xdr:from>
    <xdr:to>
      <xdr:col>9</xdr:col>
      <xdr:colOff>715618</xdr:colOff>
      <xdr:row>1</xdr:row>
      <xdr:rowOff>160681</xdr:rowOff>
    </xdr:to>
    <xdr:cxnSp macro="">
      <xdr:nvCxnSpPr>
        <xdr:cNvPr id="13" name="Straight Arrow Connector 12"/>
        <xdr:cNvCxnSpPr/>
      </xdr:nvCxnSpPr>
      <xdr:spPr>
        <a:xfrm flipH="1">
          <a:off x="7349987" y="815007"/>
          <a:ext cx="637761" cy="0"/>
        </a:xfrm>
        <a:prstGeom prst="straightConnector1">
          <a:avLst/>
        </a:prstGeom>
        <a:ln w="19050">
          <a:solidFill>
            <a:srgbClr val="7BC143"/>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151987</xdr:colOff>
      <xdr:row>0</xdr:row>
      <xdr:rowOff>16566</xdr:rowOff>
    </xdr:from>
    <xdr:to>
      <xdr:col>7</xdr:col>
      <xdr:colOff>733</xdr:colOff>
      <xdr:row>0</xdr:row>
      <xdr:rowOff>362049</xdr:rowOff>
    </xdr:to>
    <xdr:pic>
      <xdr:nvPicPr>
        <xdr:cNvPr id="4" name="Picture 4" descr="flicks.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6" y="16566"/>
          <a:ext cx="933767" cy="345483"/>
        </a:xfrm>
        <a:prstGeom prst="rect">
          <a:avLst/>
        </a:prstGeom>
        <a:solidFill>
          <a:srgbClr val="7BC143"/>
        </a:solid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airynz.co.nz/publications/farmfacts/farm-management/farmfact-1-84/" TargetMode="External"/><Relationship Id="rId2" Type="http://schemas.openxmlformats.org/officeDocument/2006/relationships/hyperlink" Target="http://www.dairynz.co.nz/publications/farmfacts/farm-management/farmfact-1-84/" TargetMode="External"/><Relationship Id="rId1" Type="http://schemas.openxmlformats.org/officeDocument/2006/relationships/hyperlink" Target="http://www.dairynz.co.nz/publications/farmfacts/farm-management/farmfact-1-12/"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www.dairynz.co.nz/feed/seasonal-management/spring-management/managing-low-pasture-cover-at-calv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B1:X109"/>
  <sheetViews>
    <sheetView showGridLines="0" showRowColHeaders="0" zoomScaleNormal="100" zoomScaleSheetLayoutView="115" workbookViewId="0">
      <pane ySplit="12" topLeftCell="A15" activePane="bottomLeft" state="frozen"/>
      <selection pane="bottomLeft" activeCell="D9" sqref="D9"/>
    </sheetView>
  </sheetViews>
  <sheetFormatPr defaultRowHeight="12.75" x14ac:dyDescent="0.2"/>
  <cols>
    <col min="1" max="1" width="1.28515625" style="3" customWidth="1"/>
    <col min="2" max="2" width="17.5703125" style="3" customWidth="1"/>
    <col min="3" max="3" width="9.5703125" style="3" customWidth="1"/>
    <col min="4" max="4" width="13.7109375" style="3" customWidth="1"/>
    <col min="5" max="5" width="5" style="3" customWidth="1"/>
    <col min="6" max="6" width="16" style="3" customWidth="1"/>
    <col min="7" max="7" width="16" style="3" hidden="1" customWidth="1"/>
    <col min="8" max="8" width="13.7109375" style="3" customWidth="1"/>
    <col min="9" max="9" width="14.85546875" style="3" customWidth="1"/>
    <col min="10" max="10" width="18.140625" style="3" customWidth="1"/>
    <col min="11" max="11" width="15.140625" style="3" customWidth="1"/>
    <col min="12" max="16" width="4.5703125" style="3" hidden="1" customWidth="1"/>
    <col min="17" max="17" width="4.5703125" style="69" customWidth="1"/>
    <col min="18" max="18" width="5" style="3" customWidth="1"/>
    <col min="19" max="21" width="9.140625" style="3" customWidth="1"/>
    <col min="22" max="22" width="4" style="3" customWidth="1"/>
    <col min="23" max="23" width="9.5703125" style="3" customWidth="1"/>
    <col min="24" max="31" width="9.140625" style="3" customWidth="1"/>
    <col min="32" max="16384" width="9.140625" style="3"/>
  </cols>
  <sheetData>
    <row r="1" spans="2:24" ht="6" customHeight="1" x14ac:dyDescent="0.2"/>
    <row r="2" spans="2:24" ht="51.75" customHeight="1" x14ac:dyDescent="0.2">
      <c r="B2" s="93" t="s">
        <v>91</v>
      </c>
      <c r="C2" s="93"/>
      <c r="D2" s="93"/>
      <c r="E2" s="93"/>
      <c r="F2" s="93"/>
      <c r="G2" s="93"/>
      <c r="H2" s="93"/>
      <c r="I2" s="93"/>
      <c r="J2" s="93"/>
      <c r="K2" s="93"/>
    </row>
    <row r="3" spans="2:24" ht="15.75" x14ac:dyDescent="0.25">
      <c r="S3" s="24" t="s">
        <v>29</v>
      </c>
    </row>
    <row r="4" spans="2:24" ht="15.75" thickBot="1" x14ac:dyDescent="0.3">
      <c r="B4" s="51" t="s">
        <v>0</v>
      </c>
      <c r="C4" s="33"/>
      <c r="D4" s="79" t="s">
        <v>72</v>
      </c>
      <c r="E4" s="33"/>
      <c r="F4" s="33"/>
      <c r="G4" s="33"/>
      <c r="H4" s="51" t="s">
        <v>19</v>
      </c>
      <c r="I4" s="51"/>
      <c r="J4" s="33"/>
      <c r="K4" s="33"/>
      <c r="S4" s="1" t="s">
        <v>82</v>
      </c>
    </row>
    <row r="5" spans="2:24" ht="15.75" thickBot="1" x14ac:dyDescent="0.3">
      <c r="B5" s="51" t="s">
        <v>16</v>
      </c>
      <c r="C5" s="33"/>
      <c r="D5" s="80">
        <v>100</v>
      </c>
      <c r="E5" s="33"/>
      <c r="F5" s="33"/>
      <c r="G5" s="33"/>
      <c r="H5" s="33" t="s">
        <v>17</v>
      </c>
      <c r="I5" s="33"/>
      <c r="J5" s="33"/>
      <c r="K5" s="82">
        <v>90</v>
      </c>
      <c r="S5" s="1"/>
    </row>
    <row r="6" spans="2:24" ht="15.75" thickBot="1" x14ac:dyDescent="0.3">
      <c r="B6" s="33"/>
      <c r="C6" s="33"/>
      <c r="D6" s="78"/>
      <c r="E6" s="52"/>
      <c r="F6" s="52"/>
      <c r="G6" s="52"/>
      <c r="H6" s="33" t="s">
        <v>18</v>
      </c>
      <c r="I6" s="33"/>
      <c r="J6" s="52"/>
      <c r="K6" s="83">
        <v>22</v>
      </c>
      <c r="S6" s="3" t="s">
        <v>74</v>
      </c>
      <c r="X6" s="1"/>
    </row>
    <row r="7" spans="2:24" ht="13.5" thickBot="1" x14ac:dyDescent="0.25">
      <c r="B7" s="51" t="s">
        <v>10</v>
      </c>
      <c r="C7" s="33"/>
      <c r="D7" s="81">
        <v>42948</v>
      </c>
      <c r="E7" s="33"/>
      <c r="F7" s="33"/>
      <c r="G7" s="33"/>
      <c r="H7" s="51" t="s">
        <v>11</v>
      </c>
      <c r="I7" s="51"/>
      <c r="J7" s="33"/>
      <c r="K7" s="53"/>
    </row>
    <row r="8" spans="2:24" ht="13.5" thickBot="1" x14ac:dyDescent="0.25">
      <c r="B8" s="51" t="s">
        <v>1</v>
      </c>
      <c r="C8" s="33"/>
      <c r="D8" s="81">
        <v>42987</v>
      </c>
      <c r="E8" s="33"/>
      <c r="F8" s="33"/>
      <c r="G8" s="33"/>
      <c r="H8" s="33" t="s">
        <v>17</v>
      </c>
      <c r="I8" s="33"/>
      <c r="J8" s="33"/>
      <c r="K8" s="79">
        <v>2500</v>
      </c>
      <c r="L8" s="3">
        <v>1</v>
      </c>
      <c r="M8" s="3" t="s">
        <v>89</v>
      </c>
    </row>
    <row r="9" spans="2:24" ht="13.5" thickBot="1" x14ac:dyDescent="0.25">
      <c r="B9" s="33"/>
      <c r="C9" s="33"/>
      <c r="D9" s="33"/>
      <c r="E9" s="33"/>
      <c r="F9" s="33"/>
      <c r="G9" s="33"/>
      <c r="H9" s="33" t="s">
        <v>18</v>
      </c>
      <c r="I9" s="33"/>
      <c r="J9" s="33"/>
      <c r="K9" s="80">
        <v>2250</v>
      </c>
      <c r="L9" s="3">
        <v>2</v>
      </c>
      <c r="M9" s="3" t="s">
        <v>87</v>
      </c>
    </row>
    <row r="10" spans="2:24" ht="13.5" thickBot="1" x14ac:dyDescent="0.25">
      <c r="C10" s="6">
        <f>(K5-K6)/(D8-D7)</f>
        <v>1.7435897435897436</v>
      </c>
      <c r="D10" s="7"/>
      <c r="E10" s="7"/>
      <c r="F10" s="7">
        <f>(K8-K9)/(D7-D8)</f>
        <v>-6.4102564102564106</v>
      </c>
      <c r="G10" s="7"/>
      <c r="H10" s="7"/>
      <c r="I10" s="7"/>
      <c r="L10" s="3">
        <v>3</v>
      </c>
      <c r="M10" s="3" t="s">
        <v>88</v>
      </c>
    </row>
    <row r="11" spans="2:24" ht="39.75" customHeight="1" thickTop="1" x14ac:dyDescent="0.2">
      <c r="B11" s="59" t="s">
        <v>15</v>
      </c>
      <c r="C11" s="60" t="s">
        <v>86</v>
      </c>
      <c r="D11" s="94" t="s">
        <v>76</v>
      </c>
      <c r="E11" s="94"/>
      <c r="F11" s="60" t="s">
        <v>75</v>
      </c>
      <c r="G11" s="64" t="s">
        <v>85</v>
      </c>
      <c r="H11" s="60" t="s">
        <v>77</v>
      </c>
      <c r="I11" s="60" t="s">
        <v>35</v>
      </c>
      <c r="J11" s="60" t="s">
        <v>13</v>
      </c>
      <c r="K11" s="60" t="s">
        <v>21</v>
      </c>
      <c r="L11" s="3">
        <v>4</v>
      </c>
      <c r="M11" s="3" t="s">
        <v>90</v>
      </c>
    </row>
    <row r="12" spans="2:24" ht="16.5" customHeight="1" x14ac:dyDescent="0.2">
      <c r="B12" s="61"/>
      <c r="C12" s="62" t="s">
        <v>20</v>
      </c>
      <c r="D12" s="95" t="s">
        <v>7</v>
      </c>
      <c r="E12" s="95"/>
      <c r="F12" s="62" t="s">
        <v>7</v>
      </c>
      <c r="G12" s="65"/>
      <c r="H12" s="62" t="s">
        <v>7</v>
      </c>
      <c r="I12" s="62" t="s">
        <v>7</v>
      </c>
      <c r="J12" s="62" t="s">
        <v>6</v>
      </c>
      <c r="K12" s="62" t="s">
        <v>6</v>
      </c>
    </row>
    <row r="13" spans="2:24" ht="18.75" customHeight="1" x14ac:dyDescent="0.2">
      <c r="B13" s="25">
        <f>D7</f>
        <v>42948</v>
      </c>
      <c r="C13" s="26">
        <f>K5</f>
        <v>90</v>
      </c>
      <c r="D13" s="96">
        <f>IF(B13=0,"",$D$5/C13)</f>
        <v>1.1111111111111112</v>
      </c>
      <c r="E13" s="96"/>
      <c r="F13" s="84">
        <v>1.1000000000000001</v>
      </c>
      <c r="G13" s="54">
        <f>IF(F13="",NA(),$D$5/F13)</f>
        <v>90.909090909090907</v>
      </c>
      <c r="H13" s="76">
        <f>D13</f>
        <v>1.1111111111111112</v>
      </c>
      <c r="I13" s="48">
        <f>IF(F13="","",SUM($F$13:F13))</f>
        <v>1.1000000000000001</v>
      </c>
      <c r="J13" s="26">
        <f>K8</f>
        <v>2500</v>
      </c>
      <c r="K13" s="87"/>
      <c r="L13" s="50">
        <f>IF(SUM($L$12:L12)=0,IF(H13&gt;$D$5*0.25,1,0),0)</f>
        <v>0</v>
      </c>
      <c r="M13" s="50">
        <f>IF(SUM($M$12:M12)=0,IF(H13&gt;$D$5*0.5,2,0),0)</f>
        <v>0</v>
      </c>
      <c r="N13" s="50">
        <f>IF(SUM($N$12:N12)=0,IF(H13&gt;$D$5*0.75,3,0),0)</f>
        <v>0</v>
      </c>
      <c r="O13" s="50">
        <f>IF(SUM($O$12:O12)=0,IF(H13&gt;$D$5,4,0),0)</f>
        <v>0</v>
      </c>
      <c r="P13" s="50">
        <f>SUM(L13:O13)</f>
        <v>0</v>
      </c>
      <c r="Q13" s="70" t="str">
        <f>IF(P13&gt;0,VLOOKUP(P13,$L$8:$M$11,2)&amp;" of the farm should be grazed by this date","")</f>
        <v/>
      </c>
    </row>
    <row r="14" spans="2:24" ht="18.75" customHeight="1" x14ac:dyDescent="0.25">
      <c r="B14" s="27">
        <f>IF(B13="","",IF(B13+1&gt;$D$8,"",B13+1))</f>
        <v>42949</v>
      </c>
      <c r="C14" s="28">
        <f t="shared" ref="C14:C45" si="0">IF(B14="","",IF(B14&gt;$D$8,$K$6,C13-1*$C$10))</f>
        <v>88.256410256410263</v>
      </c>
      <c r="D14" s="92">
        <f>IF(B14="","",$D$5/C14)</f>
        <v>1.1330621731551422</v>
      </c>
      <c r="E14" s="92"/>
      <c r="F14" s="85">
        <v>1</v>
      </c>
      <c r="G14" s="54">
        <f t="shared" ref="G14:G77" si="1">IF(F14="",NA(),$D$5/F14)</f>
        <v>100</v>
      </c>
      <c r="H14" s="29">
        <f>IF(B14="","",H13+D13)</f>
        <v>2.2222222222222223</v>
      </c>
      <c r="I14" s="48">
        <f>IF(F14="","",SUM($F$13:F14))</f>
        <v>2.1</v>
      </c>
      <c r="J14" s="28">
        <f t="shared" ref="J14:J45" si="2">IF(B14="","",J13+$F$10)</f>
        <v>2493.5897435897436</v>
      </c>
      <c r="K14" s="88"/>
      <c r="L14" s="50">
        <f>IF(SUM($L$12:L13)=0,IF(H14&gt;$D$5*0.25,1,0),0)</f>
        <v>0</v>
      </c>
      <c r="M14" s="50">
        <f>IF(SUM($M$12:M13)=0,IF(H14&gt;$D$5*0.5,2,0),0)</f>
        <v>0</v>
      </c>
      <c r="N14" s="50">
        <f>IF(SUM($N$12:N13)=0,IF(H14&gt;$D$5*0.75,3,0),0)</f>
        <v>0</v>
      </c>
      <c r="O14" s="50">
        <f>IF(SUM($O$12:O13)=0,IF(H14&gt;$D$5,4,0),0)</f>
        <v>0</v>
      </c>
      <c r="P14" s="50">
        <f t="shared" ref="P14:P77" si="3">SUM(L14:O14)</f>
        <v>0</v>
      </c>
      <c r="Q14" s="70" t="str">
        <f t="shared" ref="Q14:Q77" si="4">IF(P14&gt;0,VLOOKUP(P14,$L$8:$M$11,2)&amp;" of the farm should be grazed by this date","")</f>
        <v/>
      </c>
      <c r="S14" s="3" t="s">
        <v>36</v>
      </c>
      <c r="W14" s="1"/>
    </row>
    <row r="15" spans="2:24" ht="18.75" customHeight="1" x14ac:dyDescent="0.2">
      <c r="B15" s="27">
        <f t="shared" ref="B15:B78" si="5">IF(B14="","",IF(B14+1&gt;$D$8,"",B14+1))</f>
        <v>42950</v>
      </c>
      <c r="C15" s="28">
        <f t="shared" si="0"/>
        <v>86.512820512820525</v>
      </c>
      <c r="D15" s="92">
        <f t="shared" ref="D15:D78" si="6">IF(B15="","",$D$5/C15)</f>
        <v>1.1558980438648487</v>
      </c>
      <c r="E15" s="92"/>
      <c r="F15" s="85">
        <v>1.1000000000000001</v>
      </c>
      <c r="G15" s="54">
        <f t="shared" si="1"/>
        <v>90.909090909090907</v>
      </c>
      <c r="H15" s="29">
        <f t="shared" ref="H15:H45" si="7">IF(B15="","",H14+D14)</f>
        <v>3.3552843953773648</v>
      </c>
      <c r="I15" s="48">
        <f>IF(F15="","",SUM($F$13:F15))</f>
        <v>3.2</v>
      </c>
      <c r="J15" s="28">
        <f t="shared" si="2"/>
        <v>2487.1794871794873</v>
      </c>
      <c r="K15" s="88"/>
      <c r="L15" s="50">
        <f>IF(SUM($L$12:L14)=0,IF(H15&gt;$D$5*0.25,1,0),0)</f>
        <v>0</v>
      </c>
      <c r="M15" s="50">
        <f>IF(SUM($M$12:M14)=0,IF(H15&gt;$D$5*0.5,2,0),0)</f>
        <v>0</v>
      </c>
      <c r="N15" s="50">
        <f>IF(SUM($N$12:N14)=0,IF(H15&gt;$D$5*0.75,3,0),0)</f>
        <v>0</v>
      </c>
      <c r="O15" s="50">
        <f>IF(SUM($O$12:O14)=0,IF(H15&gt;$D$5,4,0),0)</f>
        <v>0</v>
      </c>
      <c r="P15" s="50">
        <f t="shared" si="3"/>
        <v>0</v>
      </c>
      <c r="Q15" s="70" t="str">
        <f t="shared" si="4"/>
        <v/>
      </c>
      <c r="S15" s="3" t="s">
        <v>73</v>
      </c>
    </row>
    <row r="16" spans="2:24" ht="18.75" customHeight="1" x14ac:dyDescent="0.2">
      <c r="B16" s="27">
        <f t="shared" si="5"/>
        <v>42951</v>
      </c>
      <c r="C16" s="28">
        <f t="shared" si="0"/>
        <v>84.769230769230788</v>
      </c>
      <c r="D16" s="92">
        <f t="shared" si="6"/>
        <v>1.1796733212341195</v>
      </c>
      <c r="E16" s="92"/>
      <c r="F16" s="85">
        <v>1.1499999999999999</v>
      </c>
      <c r="G16" s="54">
        <f t="shared" si="1"/>
        <v>86.956521739130437</v>
      </c>
      <c r="H16" s="29">
        <f t="shared" si="7"/>
        <v>4.511182439242214</v>
      </c>
      <c r="I16" s="48">
        <f>IF(F16="","",SUM($F$13:F16))</f>
        <v>4.3499999999999996</v>
      </c>
      <c r="J16" s="28">
        <f t="shared" si="2"/>
        <v>2480.7692307692309</v>
      </c>
      <c r="K16" s="88"/>
      <c r="L16" s="50">
        <f>IF(SUM($L$12:L15)=0,IF(H16&gt;$D$5*0.25,1,0),0)</f>
        <v>0</v>
      </c>
      <c r="M16" s="50">
        <f>IF(SUM($M$12:M15)=0,IF(H16&gt;$D$5*0.5,2,0),0)</f>
        <v>0</v>
      </c>
      <c r="N16" s="50">
        <f>IF(SUM($N$12:N15)=0,IF(H16&gt;$D$5*0.75,3,0),0)</f>
        <v>0</v>
      </c>
      <c r="O16" s="50">
        <f>IF(SUM($O$12:O15)=0,IF(H16&gt;$D$5,4,0),0)</f>
        <v>0</v>
      </c>
      <c r="P16" s="50">
        <f t="shared" si="3"/>
        <v>0</v>
      </c>
      <c r="Q16" s="70" t="str">
        <f t="shared" si="4"/>
        <v/>
      </c>
    </row>
    <row r="17" spans="2:17" ht="18.75" customHeight="1" x14ac:dyDescent="0.2">
      <c r="B17" s="27">
        <f t="shared" si="5"/>
        <v>42952</v>
      </c>
      <c r="C17" s="28">
        <f t="shared" si="0"/>
        <v>83.02564102564105</v>
      </c>
      <c r="D17" s="92">
        <f t="shared" si="6"/>
        <v>1.2044471896232238</v>
      </c>
      <c r="E17" s="92"/>
      <c r="F17" s="85"/>
      <c r="G17" s="54" t="e">
        <f t="shared" si="1"/>
        <v>#N/A</v>
      </c>
      <c r="H17" s="29">
        <f t="shared" si="7"/>
        <v>5.6908557604763335</v>
      </c>
      <c r="I17" s="48" t="str">
        <f>IF(F17="","",SUM($F$13:F17))</f>
        <v/>
      </c>
      <c r="J17" s="28">
        <f t="shared" si="2"/>
        <v>2474.3589743589746</v>
      </c>
      <c r="K17" s="88"/>
      <c r="L17" s="50">
        <f>IF(SUM($L$12:L16)=0,IF(H17&gt;$D$5*0.25,1,0),0)</f>
        <v>0</v>
      </c>
      <c r="M17" s="50">
        <f>IF(SUM($M$12:M16)=0,IF(H17&gt;$D$5*0.5,2,0),0)</f>
        <v>0</v>
      </c>
      <c r="N17" s="50">
        <f>IF(SUM($N$12:N16)=0,IF(H17&gt;$D$5*0.75,3,0),0)</f>
        <v>0</v>
      </c>
      <c r="O17" s="50">
        <f>IF(SUM($O$12:O16)=0,IF(H17&gt;$D$5,4,0),0)</f>
        <v>0</v>
      </c>
      <c r="P17" s="50">
        <f t="shared" si="3"/>
        <v>0</v>
      </c>
      <c r="Q17" s="70" t="str">
        <f t="shared" si="4"/>
        <v/>
      </c>
    </row>
    <row r="18" spans="2:17" ht="18.75" customHeight="1" x14ac:dyDescent="0.2">
      <c r="B18" s="27">
        <f t="shared" si="5"/>
        <v>42953</v>
      </c>
      <c r="C18" s="28">
        <f t="shared" si="0"/>
        <v>81.282051282051313</v>
      </c>
      <c r="D18" s="92">
        <f t="shared" si="6"/>
        <v>1.2302839116719237</v>
      </c>
      <c r="E18" s="92"/>
      <c r="F18" s="85"/>
      <c r="G18" s="54" t="e">
        <f t="shared" si="1"/>
        <v>#N/A</v>
      </c>
      <c r="H18" s="29">
        <f t="shared" si="7"/>
        <v>6.8953029500995573</v>
      </c>
      <c r="I18" s="48" t="str">
        <f>IF(F18="","",SUM($F$13:F18))</f>
        <v/>
      </c>
      <c r="J18" s="28">
        <f t="shared" si="2"/>
        <v>2467.9487179487182</v>
      </c>
      <c r="K18" s="88"/>
      <c r="L18" s="50">
        <f>IF(SUM($L$12:L17)=0,IF(H18&gt;$D$5*0.25,1,0),0)</f>
        <v>0</v>
      </c>
      <c r="M18" s="50">
        <f>IF(SUM($M$12:M17)=0,IF(H18&gt;$D$5*0.5,2,0),0)</f>
        <v>0</v>
      </c>
      <c r="N18" s="50">
        <f>IF(SUM($N$12:N17)=0,IF(H18&gt;$D$5*0.75,3,0),0)</f>
        <v>0</v>
      </c>
      <c r="O18" s="50">
        <f>IF(SUM($O$12:O17)=0,IF(H18&gt;$D$5,4,0),0)</f>
        <v>0</v>
      </c>
      <c r="P18" s="50">
        <f t="shared" si="3"/>
        <v>0</v>
      </c>
      <c r="Q18" s="70" t="str">
        <f t="shared" si="4"/>
        <v/>
      </c>
    </row>
    <row r="19" spans="2:17" ht="18.75" customHeight="1" x14ac:dyDescent="0.2">
      <c r="B19" s="27">
        <f t="shared" si="5"/>
        <v>42954</v>
      </c>
      <c r="C19" s="28">
        <f t="shared" si="0"/>
        <v>79.538461538461576</v>
      </c>
      <c r="D19" s="92">
        <f t="shared" si="6"/>
        <v>1.2572533849129588</v>
      </c>
      <c r="E19" s="92"/>
      <c r="F19" s="85"/>
      <c r="G19" s="54" t="e">
        <f t="shared" si="1"/>
        <v>#N/A</v>
      </c>
      <c r="H19" s="29">
        <f t="shared" si="7"/>
        <v>8.125586861771481</v>
      </c>
      <c r="I19" s="48" t="str">
        <f>IF(F19="","",SUM($F$13:F19))</f>
        <v/>
      </c>
      <c r="J19" s="28">
        <f t="shared" si="2"/>
        <v>2461.5384615384619</v>
      </c>
      <c r="K19" s="88"/>
      <c r="L19" s="50">
        <f>IF(SUM($L$12:L18)=0,IF(H19&gt;$D$5*0.25,1,0),0)</f>
        <v>0</v>
      </c>
      <c r="M19" s="50">
        <f>IF(SUM($M$12:M18)=0,IF(H19&gt;$D$5*0.5,2,0),0)</f>
        <v>0</v>
      </c>
      <c r="N19" s="50">
        <f>IF(SUM($N$12:N18)=0,IF(H19&gt;$D$5*0.75,3,0),0)</f>
        <v>0</v>
      </c>
      <c r="O19" s="50">
        <f>IF(SUM($O$12:O18)=0,IF(H19&gt;$D$5,4,0),0)</f>
        <v>0</v>
      </c>
      <c r="P19" s="50">
        <f t="shared" si="3"/>
        <v>0</v>
      </c>
      <c r="Q19" s="70" t="str">
        <f t="shared" si="4"/>
        <v/>
      </c>
    </row>
    <row r="20" spans="2:17" ht="18.75" customHeight="1" x14ac:dyDescent="0.2">
      <c r="B20" s="27">
        <f t="shared" si="5"/>
        <v>42955</v>
      </c>
      <c r="C20" s="28">
        <f t="shared" si="0"/>
        <v>77.794871794871838</v>
      </c>
      <c r="D20" s="92">
        <f t="shared" si="6"/>
        <v>1.2854317732366505</v>
      </c>
      <c r="E20" s="92"/>
      <c r="F20" s="85"/>
      <c r="G20" s="54" t="e">
        <f t="shared" si="1"/>
        <v>#N/A</v>
      </c>
      <c r="H20" s="29">
        <f t="shared" si="7"/>
        <v>9.3828402466844398</v>
      </c>
      <c r="I20" s="48" t="str">
        <f>IF(F20="","",SUM($F$13:F20))</f>
        <v/>
      </c>
      <c r="J20" s="28">
        <f t="shared" si="2"/>
        <v>2455.1282051282055</v>
      </c>
      <c r="K20" s="88"/>
      <c r="L20" s="50">
        <f>IF(SUM($L$12:L19)=0,IF(H20&gt;$D$5*0.25,1,0),0)</f>
        <v>0</v>
      </c>
      <c r="M20" s="50">
        <f>IF(SUM($M$12:M19)=0,IF(H20&gt;$D$5*0.5,2,0),0)</f>
        <v>0</v>
      </c>
      <c r="N20" s="50">
        <f>IF(SUM($N$12:N19)=0,IF(H20&gt;$D$5*0.75,3,0),0)</f>
        <v>0</v>
      </c>
      <c r="O20" s="50">
        <f>IF(SUM($O$12:O19)=0,IF(H20&gt;$D$5,4,0),0)</f>
        <v>0</v>
      </c>
      <c r="P20" s="50">
        <f t="shared" si="3"/>
        <v>0</v>
      </c>
      <c r="Q20" s="70" t="str">
        <f t="shared" si="4"/>
        <v/>
      </c>
    </row>
    <row r="21" spans="2:17" ht="18.75" customHeight="1" x14ac:dyDescent="0.2">
      <c r="B21" s="27">
        <f t="shared" si="5"/>
        <v>42956</v>
      </c>
      <c r="C21" s="28">
        <f t="shared" si="0"/>
        <v>76.051282051282101</v>
      </c>
      <c r="D21" s="92">
        <f t="shared" si="6"/>
        <v>1.3149022252191496</v>
      </c>
      <c r="E21" s="92"/>
      <c r="F21" s="85"/>
      <c r="G21" s="54" t="e">
        <f t="shared" si="1"/>
        <v>#N/A</v>
      </c>
      <c r="H21" s="29">
        <f t="shared" si="7"/>
        <v>10.668272019921091</v>
      </c>
      <c r="I21" s="48" t="str">
        <f>IF(F21="","",SUM($F$13:F21))</f>
        <v/>
      </c>
      <c r="J21" s="28">
        <f t="shared" si="2"/>
        <v>2448.7179487179492</v>
      </c>
      <c r="K21" s="88"/>
      <c r="L21" s="50">
        <f>IF(SUM($L$12:L20)=0,IF(H21&gt;$D$5*0.25,1,0),0)</f>
        <v>0</v>
      </c>
      <c r="M21" s="50">
        <f>IF(SUM($M$12:M20)=0,IF(H21&gt;$D$5*0.5,2,0),0)</f>
        <v>0</v>
      </c>
      <c r="N21" s="50">
        <f>IF(SUM($N$12:N20)=0,IF(H21&gt;$D$5*0.75,3,0),0)</f>
        <v>0</v>
      </c>
      <c r="O21" s="50">
        <f>IF(SUM($O$12:O20)=0,IF(H21&gt;$D$5,4,0),0)</f>
        <v>0</v>
      </c>
      <c r="P21" s="50">
        <f t="shared" si="3"/>
        <v>0</v>
      </c>
      <c r="Q21" s="70" t="str">
        <f t="shared" si="4"/>
        <v/>
      </c>
    </row>
    <row r="22" spans="2:17" ht="18.75" customHeight="1" x14ac:dyDescent="0.2">
      <c r="B22" s="27">
        <f t="shared" si="5"/>
        <v>42957</v>
      </c>
      <c r="C22" s="28">
        <f t="shared" si="0"/>
        <v>74.307692307692363</v>
      </c>
      <c r="D22" s="92">
        <f t="shared" si="6"/>
        <v>1.3457556935817796</v>
      </c>
      <c r="E22" s="92"/>
      <c r="F22" s="85"/>
      <c r="G22" s="54" t="e">
        <f t="shared" si="1"/>
        <v>#N/A</v>
      </c>
      <c r="H22" s="29">
        <f t="shared" si="7"/>
        <v>11.983174245140241</v>
      </c>
      <c r="I22" s="48" t="str">
        <f>IF(F22="","",SUM($F$13:F22))</f>
        <v/>
      </c>
      <c r="J22" s="28">
        <f t="shared" si="2"/>
        <v>2442.3076923076928</v>
      </c>
      <c r="K22" s="88"/>
      <c r="L22" s="50">
        <f>IF(SUM($L$12:L21)=0,IF(H22&gt;$D$5*0.25,1,0),0)</f>
        <v>0</v>
      </c>
      <c r="M22" s="50">
        <f>IF(SUM($M$12:M21)=0,IF(H22&gt;$D$5*0.5,2,0),0)</f>
        <v>0</v>
      </c>
      <c r="N22" s="50">
        <f>IF(SUM($N$12:N21)=0,IF(H22&gt;$D$5*0.75,3,0),0)</f>
        <v>0</v>
      </c>
      <c r="O22" s="50">
        <f>IF(SUM($O$12:O21)=0,IF(H22&gt;$D$5,4,0),0)</f>
        <v>0</v>
      </c>
      <c r="P22" s="50">
        <f t="shared" si="3"/>
        <v>0</v>
      </c>
      <c r="Q22" s="70" t="str">
        <f t="shared" si="4"/>
        <v/>
      </c>
    </row>
    <row r="23" spans="2:17" ht="18.75" customHeight="1" x14ac:dyDescent="0.2">
      <c r="B23" s="27">
        <f t="shared" si="5"/>
        <v>42958</v>
      </c>
      <c r="C23" s="28">
        <f t="shared" si="0"/>
        <v>72.564102564102626</v>
      </c>
      <c r="D23" s="92">
        <f t="shared" si="6"/>
        <v>1.3780918727915183</v>
      </c>
      <c r="E23" s="92"/>
      <c r="F23" s="85"/>
      <c r="G23" s="54" t="e">
        <f t="shared" si="1"/>
        <v>#N/A</v>
      </c>
      <c r="H23" s="29">
        <f t="shared" si="7"/>
        <v>13.32892993872202</v>
      </c>
      <c r="I23" s="48" t="str">
        <f>IF(F23="","",SUM($F$13:F23))</f>
        <v/>
      </c>
      <c r="J23" s="28">
        <f t="shared" si="2"/>
        <v>2435.8974358974365</v>
      </c>
      <c r="K23" s="88"/>
      <c r="L23" s="50">
        <f>IF(SUM($L$12:L22)=0,IF(H23&gt;$D$5*0.25,1,0),0)</f>
        <v>0</v>
      </c>
      <c r="M23" s="50">
        <f>IF(SUM($M$12:M22)=0,IF(H23&gt;$D$5*0.5,2,0),0)</f>
        <v>0</v>
      </c>
      <c r="N23" s="50">
        <f>IF(SUM($N$12:N22)=0,IF(H23&gt;$D$5*0.75,3,0),0)</f>
        <v>0</v>
      </c>
      <c r="O23" s="50">
        <f>IF(SUM($O$12:O22)=0,IF(H23&gt;$D$5,4,0),0)</f>
        <v>0</v>
      </c>
      <c r="P23" s="50">
        <f t="shared" si="3"/>
        <v>0</v>
      </c>
      <c r="Q23" s="70" t="str">
        <f t="shared" si="4"/>
        <v/>
      </c>
    </row>
    <row r="24" spans="2:17" ht="18.75" customHeight="1" x14ac:dyDescent="0.2">
      <c r="B24" s="27">
        <f t="shared" si="5"/>
        <v>42959</v>
      </c>
      <c r="C24" s="28">
        <f t="shared" si="0"/>
        <v>70.820512820512889</v>
      </c>
      <c r="D24" s="92">
        <f t="shared" si="6"/>
        <v>1.4120202751629241</v>
      </c>
      <c r="E24" s="92"/>
      <c r="F24" s="85"/>
      <c r="G24" s="54" t="e">
        <f t="shared" si="1"/>
        <v>#N/A</v>
      </c>
      <c r="H24" s="29">
        <f t="shared" si="7"/>
        <v>14.707021811513538</v>
      </c>
      <c r="I24" s="48" t="str">
        <f>IF(F24="","",SUM($F$13:F24))</f>
        <v/>
      </c>
      <c r="J24" s="28">
        <f t="shared" si="2"/>
        <v>2429.4871794871801</v>
      </c>
      <c r="K24" s="88"/>
      <c r="L24" s="50">
        <f>IF(SUM($L$12:L23)=0,IF(H24&gt;$D$5*0.25,1,0),0)</f>
        <v>0</v>
      </c>
      <c r="M24" s="50">
        <f>IF(SUM($M$12:M23)=0,IF(H24&gt;$D$5*0.5,2,0),0)</f>
        <v>0</v>
      </c>
      <c r="N24" s="50">
        <f>IF(SUM($N$12:N23)=0,IF(H24&gt;$D$5*0.75,3,0),0)</f>
        <v>0</v>
      </c>
      <c r="O24" s="50">
        <f>IF(SUM($O$12:O23)=0,IF(H24&gt;$D$5,4,0),0)</f>
        <v>0</v>
      </c>
      <c r="P24" s="50">
        <f t="shared" si="3"/>
        <v>0</v>
      </c>
      <c r="Q24" s="70" t="str">
        <f t="shared" si="4"/>
        <v/>
      </c>
    </row>
    <row r="25" spans="2:17" ht="18.75" customHeight="1" x14ac:dyDescent="0.2">
      <c r="B25" s="27">
        <f t="shared" si="5"/>
        <v>42960</v>
      </c>
      <c r="C25" s="28">
        <f t="shared" si="0"/>
        <v>69.076923076923151</v>
      </c>
      <c r="D25" s="92">
        <f t="shared" si="6"/>
        <v>1.4476614699331833</v>
      </c>
      <c r="E25" s="92"/>
      <c r="F25" s="85"/>
      <c r="G25" s="54" t="e">
        <f t="shared" si="1"/>
        <v>#N/A</v>
      </c>
      <c r="H25" s="29">
        <f t="shared" si="7"/>
        <v>16.119042086676462</v>
      </c>
      <c r="I25" s="48" t="str">
        <f>IF(F25="","",SUM($F$13:F25))</f>
        <v/>
      </c>
      <c r="J25" s="28">
        <f t="shared" si="2"/>
        <v>2423.0769230769238</v>
      </c>
      <c r="K25" s="88"/>
      <c r="L25" s="50">
        <f>IF(SUM($L$12:L24)=0,IF(H25&gt;$D$5*0.25,1,0),0)</f>
        <v>0</v>
      </c>
      <c r="M25" s="50">
        <f>IF(SUM($M$12:M24)=0,IF(H25&gt;$D$5*0.5,2,0),0)</f>
        <v>0</v>
      </c>
      <c r="N25" s="50">
        <f>IF(SUM($N$12:N24)=0,IF(H25&gt;$D$5*0.75,3,0),0)</f>
        <v>0</v>
      </c>
      <c r="O25" s="50">
        <f>IF(SUM($O$12:O24)=0,IF(H25&gt;$D$5,4,0),0)</f>
        <v>0</v>
      </c>
      <c r="P25" s="50">
        <f t="shared" si="3"/>
        <v>0</v>
      </c>
      <c r="Q25" s="70" t="str">
        <f t="shared" si="4"/>
        <v/>
      </c>
    </row>
    <row r="26" spans="2:17" ht="18.75" customHeight="1" x14ac:dyDescent="0.2">
      <c r="B26" s="27">
        <f t="shared" si="5"/>
        <v>42961</v>
      </c>
      <c r="C26" s="28">
        <f t="shared" si="0"/>
        <v>67.333333333333414</v>
      </c>
      <c r="D26" s="92">
        <f t="shared" si="6"/>
        <v>1.4851485148514834</v>
      </c>
      <c r="E26" s="92"/>
      <c r="F26" s="85"/>
      <c r="G26" s="54" t="e">
        <f t="shared" si="1"/>
        <v>#N/A</v>
      </c>
      <c r="H26" s="29">
        <f t="shared" si="7"/>
        <v>17.566703556609646</v>
      </c>
      <c r="I26" s="48" t="str">
        <f>IF(F26="","",SUM($F$13:F26))</f>
        <v/>
      </c>
      <c r="J26" s="28">
        <f t="shared" si="2"/>
        <v>2416.6666666666674</v>
      </c>
      <c r="K26" s="88"/>
      <c r="L26" s="50">
        <f>IF(SUM($L$12:L25)=0,IF(H26&gt;$D$5*0.25,1,0),0)</f>
        <v>0</v>
      </c>
      <c r="M26" s="50">
        <f>IF(SUM($M$12:M25)=0,IF(H26&gt;$D$5*0.5,2,0),0)</f>
        <v>0</v>
      </c>
      <c r="N26" s="50">
        <f>IF(SUM($N$12:N25)=0,IF(H26&gt;$D$5*0.75,3,0),0)</f>
        <v>0</v>
      </c>
      <c r="O26" s="50">
        <f>IF(SUM($O$12:O25)=0,IF(H26&gt;$D$5,4,0),0)</f>
        <v>0</v>
      </c>
      <c r="P26" s="50">
        <f t="shared" si="3"/>
        <v>0</v>
      </c>
      <c r="Q26" s="70" t="str">
        <f t="shared" si="4"/>
        <v/>
      </c>
    </row>
    <row r="27" spans="2:17" ht="18.75" customHeight="1" x14ac:dyDescent="0.2">
      <c r="B27" s="27">
        <f t="shared" si="5"/>
        <v>42962</v>
      </c>
      <c r="C27" s="28">
        <f t="shared" si="0"/>
        <v>65.589743589743676</v>
      </c>
      <c r="D27" s="92">
        <f t="shared" si="6"/>
        <v>1.5246286161063312</v>
      </c>
      <c r="E27" s="92"/>
      <c r="F27" s="85"/>
      <c r="G27" s="54" t="e">
        <f t="shared" si="1"/>
        <v>#N/A</v>
      </c>
      <c r="H27" s="29">
        <f t="shared" si="7"/>
        <v>19.051852071461131</v>
      </c>
      <c r="I27" s="48" t="str">
        <f>IF(F27="","",SUM($F$13:F27))</f>
        <v/>
      </c>
      <c r="J27" s="28">
        <f t="shared" si="2"/>
        <v>2410.2564102564111</v>
      </c>
      <c r="K27" s="88"/>
      <c r="L27" s="50">
        <f>IF(SUM($L$12:L26)=0,IF(H27&gt;$D$5*0.25,1,0),0)</f>
        <v>0</v>
      </c>
      <c r="M27" s="50">
        <f>IF(SUM($M$12:M26)=0,IF(H27&gt;$D$5*0.5,2,0),0)</f>
        <v>0</v>
      </c>
      <c r="N27" s="50">
        <f>IF(SUM($N$12:N26)=0,IF(H27&gt;$D$5*0.75,3,0),0)</f>
        <v>0</v>
      </c>
      <c r="O27" s="50">
        <f>IF(SUM($O$12:O26)=0,IF(H27&gt;$D$5,4,0),0)</f>
        <v>0</v>
      </c>
      <c r="P27" s="50">
        <f t="shared" si="3"/>
        <v>0</v>
      </c>
      <c r="Q27" s="70" t="str">
        <f t="shared" si="4"/>
        <v/>
      </c>
    </row>
    <row r="28" spans="2:17" ht="18.75" customHeight="1" x14ac:dyDescent="0.2">
      <c r="B28" s="27">
        <f t="shared" si="5"/>
        <v>42963</v>
      </c>
      <c r="C28" s="28">
        <f t="shared" si="0"/>
        <v>63.846153846153932</v>
      </c>
      <c r="D28" s="92">
        <f t="shared" si="6"/>
        <v>1.5662650602409618</v>
      </c>
      <c r="E28" s="92"/>
      <c r="F28" s="85"/>
      <c r="G28" s="54" t="e">
        <f t="shared" si="1"/>
        <v>#N/A</v>
      </c>
      <c r="H28" s="29">
        <f t="shared" si="7"/>
        <v>20.576480687567461</v>
      </c>
      <c r="I28" s="48" t="str">
        <f>IF(F28="","",SUM($F$13:F28))</f>
        <v/>
      </c>
      <c r="J28" s="28">
        <f t="shared" si="2"/>
        <v>2403.8461538461547</v>
      </c>
      <c r="K28" s="88"/>
      <c r="L28" s="50">
        <f>IF(SUM($L$12:L27)=0,IF(H28&gt;$D$5*0.25,1,0),0)</f>
        <v>0</v>
      </c>
      <c r="M28" s="50">
        <f>IF(SUM($M$12:M27)=0,IF(H28&gt;$D$5*0.5,2,0),0)</f>
        <v>0</v>
      </c>
      <c r="N28" s="50">
        <f>IF(SUM($N$12:N27)=0,IF(H28&gt;$D$5*0.75,3,0),0)</f>
        <v>0</v>
      </c>
      <c r="O28" s="50">
        <f>IF(SUM($O$12:O27)=0,IF(H28&gt;$D$5,4,0),0)</f>
        <v>0</v>
      </c>
      <c r="P28" s="50">
        <f t="shared" si="3"/>
        <v>0</v>
      </c>
      <c r="Q28" s="70" t="str">
        <f t="shared" si="4"/>
        <v/>
      </c>
    </row>
    <row r="29" spans="2:17" ht="18.75" customHeight="1" x14ac:dyDescent="0.2">
      <c r="B29" s="27">
        <f t="shared" si="5"/>
        <v>42964</v>
      </c>
      <c r="C29" s="28">
        <f t="shared" si="0"/>
        <v>62.102564102564187</v>
      </c>
      <c r="D29" s="92">
        <f t="shared" si="6"/>
        <v>1.6102394715111457</v>
      </c>
      <c r="E29" s="92"/>
      <c r="F29" s="85"/>
      <c r="G29" s="54" t="e">
        <f t="shared" si="1"/>
        <v>#N/A</v>
      </c>
      <c r="H29" s="29">
        <f t="shared" si="7"/>
        <v>22.142745747808423</v>
      </c>
      <c r="I29" s="48" t="str">
        <f>IF(F29="","",SUM($F$13:F29))</f>
        <v/>
      </c>
      <c r="J29" s="28">
        <f t="shared" si="2"/>
        <v>2397.4358974358984</v>
      </c>
      <c r="K29" s="88"/>
      <c r="L29" s="50">
        <f>IF(SUM($L$12:L28)=0,IF(H29&gt;$D$5*0.25,1,0),0)</f>
        <v>0</v>
      </c>
      <c r="M29" s="50">
        <f>IF(SUM($M$12:M28)=0,IF(H29&gt;$D$5*0.5,2,0),0)</f>
        <v>0</v>
      </c>
      <c r="N29" s="50">
        <f>IF(SUM($N$12:N28)=0,IF(H29&gt;$D$5*0.75,3,0),0)</f>
        <v>0</v>
      </c>
      <c r="O29" s="50">
        <f>IF(SUM($O$12:O28)=0,IF(H29&gt;$D$5,4,0),0)</f>
        <v>0</v>
      </c>
      <c r="P29" s="50">
        <f t="shared" si="3"/>
        <v>0</v>
      </c>
      <c r="Q29" s="70" t="str">
        <f t="shared" si="4"/>
        <v/>
      </c>
    </row>
    <row r="30" spans="2:17" ht="18.75" customHeight="1" x14ac:dyDescent="0.2">
      <c r="B30" s="27">
        <f t="shared" si="5"/>
        <v>42965</v>
      </c>
      <c r="C30" s="28">
        <f t="shared" si="0"/>
        <v>60.358974358974443</v>
      </c>
      <c r="D30" s="92">
        <f t="shared" si="6"/>
        <v>1.656754460492776</v>
      </c>
      <c r="E30" s="92"/>
      <c r="F30" s="85"/>
      <c r="G30" s="54" t="e">
        <f t="shared" si="1"/>
        <v>#N/A</v>
      </c>
      <c r="H30" s="29">
        <f t="shared" si="7"/>
        <v>23.752985219319569</v>
      </c>
      <c r="I30" s="48" t="str">
        <f>IF(F30="","",SUM($F$13:F30))</f>
        <v/>
      </c>
      <c r="J30" s="28">
        <f t="shared" si="2"/>
        <v>2391.025641025642</v>
      </c>
      <c r="K30" s="88"/>
      <c r="L30" s="50">
        <f>IF(SUM($L$12:L29)=0,IF(H30&gt;$D$5*0.25,1,0),0)</f>
        <v>0</v>
      </c>
      <c r="M30" s="50">
        <f>IF(SUM($M$12:M29)=0,IF(H30&gt;$D$5*0.5,2,0),0)</f>
        <v>0</v>
      </c>
      <c r="N30" s="50">
        <f>IF(SUM($N$12:N29)=0,IF(H30&gt;$D$5*0.75,3,0),0)</f>
        <v>0</v>
      </c>
      <c r="O30" s="50">
        <f>IF(SUM($O$12:O29)=0,IF(H30&gt;$D$5,4,0),0)</f>
        <v>0</v>
      </c>
      <c r="P30" s="50">
        <f t="shared" si="3"/>
        <v>0</v>
      </c>
      <c r="Q30" s="70" t="str">
        <f t="shared" si="4"/>
        <v/>
      </c>
    </row>
    <row r="31" spans="2:17" ht="18.75" customHeight="1" x14ac:dyDescent="0.2">
      <c r="B31" s="27">
        <f t="shared" si="5"/>
        <v>42966</v>
      </c>
      <c r="C31" s="28">
        <f t="shared" si="0"/>
        <v>58.615384615384698</v>
      </c>
      <c r="D31" s="92">
        <f t="shared" si="6"/>
        <v>1.7060367454068217</v>
      </c>
      <c r="E31" s="92"/>
      <c r="F31" s="85"/>
      <c r="G31" s="54" t="e">
        <f t="shared" si="1"/>
        <v>#N/A</v>
      </c>
      <c r="H31" s="29">
        <f t="shared" si="7"/>
        <v>25.409739679812347</v>
      </c>
      <c r="I31" s="48" t="str">
        <f>IF(F31="","",SUM($F$13:F31))</f>
        <v/>
      </c>
      <c r="J31" s="28">
        <f t="shared" si="2"/>
        <v>2384.6153846153857</v>
      </c>
      <c r="K31" s="88"/>
      <c r="L31" s="50">
        <f>IF(SUM($L$12:L30)=0,IF(H31&gt;$D$5*0.25,1,0),0)</f>
        <v>1</v>
      </c>
      <c r="M31" s="50">
        <f>IF(SUM($M$12:M30)=0,IF(H31&gt;$D$5*0.5,2,0),0)</f>
        <v>0</v>
      </c>
      <c r="N31" s="50">
        <f>IF(SUM($N$12:N30)=0,IF(H31&gt;$D$5*0.75,3,0),0)</f>
        <v>0</v>
      </c>
      <c r="O31" s="50">
        <f>IF(SUM($O$12:O30)=0,IF(H31&gt;$D$5,4,0),0)</f>
        <v>0</v>
      </c>
      <c r="P31" s="50">
        <f t="shared" si="3"/>
        <v>1</v>
      </c>
      <c r="Q31" s="70" t="str">
        <f t="shared" si="4"/>
        <v>A quarter of the farm should be grazed by this date</v>
      </c>
    </row>
    <row r="32" spans="2:17" ht="18.75" customHeight="1" x14ac:dyDescent="0.2">
      <c r="B32" s="27">
        <f t="shared" si="5"/>
        <v>42967</v>
      </c>
      <c r="C32" s="28">
        <f t="shared" si="0"/>
        <v>56.871794871794954</v>
      </c>
      <c r="D32" s="92">
        <f t="shared" si="6"/>
        <v>1.7583408476104574</v>
      </c>
      <c r="E32" s="92"/>
      <c r="F32" s="85"/>
      <c r="G32" s="54" t="e">
        <f t="shared" si="1"/>
        <v>#N/A</v>
      </c>
      <c r="H32" s="29">
        <f t="shared" si="7"/>
        <v>27.115776425219167</v>
      </c>
      <c r="I32" s="48" t="str">
        <f>IF(F32="","",SUM($F$13:F32))</f>
        <v/>
      </c>
      <c r="J32" s="28">
        <f t="shared" si="2"/>
        <v>2378.2051282051293</v>
      </c>
      <c r="K32" s="88"/>
      <c r="L32" s="50">
        <f>IF(SUM($L$12:L31)=0,IF(H32&gt;$D$5*0.25,1,0),0)</f>
        <v>0</v>
      </c>
      <c r="M32" s="50">
        <f>IF(SUM($M$12:M31)=0,IF(H32&gt;$D$5*0.5,2,0),0)</f>
        <v>0</v>
      </c>
      <c r="N32" s="50">
        <f>IF(SUM($N$12:N31)=0,IF(H32&gt;$D$5*0.75,3,0),0)</f>
        <v>0</v>
      </c>
      <c r="O32" s="50">
        <f>IF(SUM($O$12:O31)=0,IF(H32&gt;$D$5,4,0),0)</f>
        <v>0</v>
      </c>
      <c r="P32" s="50">
        <f t="shared" si="3"/>
        <v>0</v>
      </c>
      <c r="Q32" s="70" t="str">
        <f t="shared" si="4"/>
        <v/>
      </c>
    </row>
    <row r="33" spans="2:17" ht="18.75" customHeight="1" x14ac:dyDescent="0.2">
      <c r="B33" s="27">
        <f t="shared" si="5"/>
        <v>42968</v>
      </c>
      <c r="C33" s="28">
        <f t="shared" si="0"/>
        <v>55.128205128205209</v>
      </c>
      <c r="D33" s="92">
        <f t="shared" si="6"/>
        <v>1.8139534883720903</v>
      </c>
      <c r="E33" s="92"/>
      <c r="F33" s="85"/>
      <c r="G33" s="54" t="e">
        <f t="shared" si="1"/>
        <v>#N/A</v>
      </c>
      <c r="H33" s="29">
        <f t="shared" si="7"/>
        <v>28.874117272829626</v>
      </c>
      <c r="I33" s="48" t="str">
        <f>IF(F33="","",SUM($F$13:F33))</f>
        <v/>
      </c>
      <c r="J33" s="28">
        <f t="shared" si="2"/>
        <v>2371.794871794873</v>
      </c>
      <c r="K33" s="88"/>
      <c r="L33" s="50">
        <f>IF(SUM($L$12:L32)=0,IF(H33&gt;$D$5*0.25,1,0),0)</f>
        <v>0</v>
      </c>
      <c r="M33" s="50">
        <f>IF(SUM($M$12:M32)=0,IF(H33&gt;$D$5*0.5,2,0),0)</f>
        <v>0</v>
      </c>
      <c r="N33" s="50">
        <f>IF(SUM($N$12:N32)=0,IF(H33&gt;$D$5*0.75,3,0),0)</f>
        <v>0</v>
      </c>
      <c r="O33" s="50">
        <f>IF(SUM($O$12:O32)=0,IF(H33&gt;$D$5,4,0),0)</f>
        <v>0</v>
      </c>
      <c r="P33" s="50">
        <f t="shared" si="3"/>
        <v>0</v>
      </c>
      <c r="Q33" s="70" t="str">
        <f t="shared" si="4"/>
        <v/>
      </c>
    </row>
    <row r="34" spans="2:17" ht="18.75" customHeight="1" x14ac:dyDescent="0.2">
      <c r="B34" s="27">
        <f t="shared" si="5"/>
        <v>42969</v>
      </c>
      <c r="C34" s="28">
        <f t="shared" si="0"/>
        <v>53.384615384615465</v>
      </c>
      <c r="D34" s="92">
        <f t="shared" si="6"/>
        <v>1.8731988472622449</v>
      </c>
      <c r="E34" s="92"/>
      <c r="F34" s="85"/>
      <c r="G34" s="54" t="e">
        <f t="shared" si="1"/>
        <v>#N/A</v>
      </c>
      <c r="H34" s="29">
        <f t="shared" si="7"/>
        <v>30.688070761201715</v>
      </c>
      <c r="I34" s="48" t="str">
        <f>IF(F34="","",SUM($F$13:F34))</f>
        <v/>
      </c>
      <c r="J34" s="28">
        <f t="shared" si="2"/>
        <v>2365.3846153846166</v>
      </c>
      <c r="K34" s="88"/>
      <c r="L34" s="50">
        <f>IF(SUM($L$12:L33)=0,IF(H34&gt;$D$5*0.25,1,0),0)</f>
        <v>0</v>
      </c>
      <c r="M34" s="50">
        <f>IF(SUM($M$12:M33)=0,IF(H34&gt;$D$5*0.5,2,0),0)</f>
        <v>0</v>
      </c>
      <c r="N34" s="50">
        <f>IF(SUM($N$12:N33)=0,IF(H34&gt;$D$5*0.75,3,0),0)</f>
        <v>0</v>
      </c>
      <c r="O34" s="50">
        <f>IF(SUM($O$12:O33)=0,IF(H34&gt;$D$5,4,0),0)</f>
        <v>0</v>
      </c>
      <c r="P34" s="50">
        <f t="shared" si="3"/>
        <v>0</v>
      </c>
      <c r="Q34" s="70" t="str">
        <f t="shared" si="4"/>
        <v/>
      </c>
    </row>
    <row r="35" spans="2:17" ht="18.75" customHeight="1" x14ac:dyDescent="0.2">
      <c r="B35" s="27">
        <f t="shared" si="5"/>
        <v>42970</v>
      </c>
      <c r="C35" s="28">
        <f t="shared" si="0"/>
        <v>51.64102564102572</v>
      </c>
      <c r="D35" s="92">
        <f t="shared" si="6"/>
        <v>1.9364448857994012</v>
      </c>
      <c r="E35" s="92"/>
      <c r="F35" s="85"/>
      <c r="G35" s="54" t="e">
        <f t="shared" si="1"/>
        <v>#N/A</v>
      </c>
      <c r="H35" s="29">
        <f t="shared" si="7"/>
        <v>32.561269608463959</v>
      </c>
      <c r="I35" s="48" t="str">
        <f>IF(F35="","",SUM($F$13:F35))</f>
        <v/>
      </c>
      <c r="J35" s="28">
        <f t="shared" si="2"/>
        <v>2358.9743589743603</v>
      </c>
      <c r="K35" s="88"/>
      <c r="L35" s="50">
        <f>IF(SUM($L$12:L34)=0,IF(H35&gt;$D$5*0.25,1,0),0)</f>
        <v>0</v>
      </c>
      <c r="M35" s="50">
        <f>IF(SUM($M$12:M34)=0,IF(H35&gt;$D$5*0.5,2,0),0)</f>
        <v>0</v>
      </c>
      <c r="N35" s="50">
        <f>IF(SUM($N$12:N34)=0,IF(H35&gt;$D$5*0.75,3,0),0)</f>
        <v>0</v>
      </c>
      <c r="O35" s="50">
        <f>IF(SUM($O$12:O34)=0,IF(H35&gt;$D$5,4,0),0)</f>
        <v>0</v>
      </c>
      <c r="P35" s="50">
        <f t="shared" si="3"/>
        <v>0</v>
      </c>
      <c r="Q35" s="70" t="str">
        <f t="shared" si="4"/>
        <v/>
      </c>
    </row>
    <row r="36" spans="2:17" ht="18.75" customHeight="1" x14ac:dyDescent="0.2">
      <c r="B36" s="27">
        <f t="shared" si="5"/>
        <v>42971</v>
      </c>
      <c r="C36" s="28">
        <f t="shared" si="0"/>
        <v>49.897435897435976</v>
      </c>
      <c r="D36" s="92">
        <f t="shared" si="6"/>
        <v>2.004110996916749</v>
      </c>
      <c r="E36" s="92"/>
      <c r="F36" s="85"/>
      <c r="G36" s="54" t="e">
        <f t="shared" si="1"/>
        <v>#N/A</v>
      </c>
      <c r="H36" s="29">
        <f t="shared" si="7"/>
        <v>34.497714494263363</v>
      </c>
      <c r="I36" s="48" t="str">
        <f>IF(F36="","",SUM($F$13:F36))</f>
        <v/>
      </c>
      <c r="J36" s="28">
        <f t="shared" si="2"/>
        <v>2352.5641025641039</v>
      </c>
      <c r="K36" s="88"/>
      <c r="L36" s="50">
        <f>IF(SUM($L$12:L35)=0,IF(H36&gt;$D$5*0.25,1,0),0)</f>
        <v>0</v>
      </c>
      <c r="M36" s="50">
        <f>IF(SUM($M$12:M35)=0,IF(H36&gt;$D$5*0.5,2,0),0)</f>
        <v>0</v>
      </c>
      <c r="N36" s="50">
        <f>IF(SUM($N$12:N35)=0,IF(H36&gt;$D$5*0.75,3,0),0)</f>
        <v>0</v>
      </c>
      <c r="O36" s="50">
        <f>IF(SUM($O$12:O35)=0,IF(H36&gt;$D$5,4,0),0)</f>
        <v>0</v>
      </c>
      <c r="P36" s="50">
        <f t="shared" si="3"/>
        <v>0</v>
      </c>
      <c r="Q36" s="70" t="str">
        <f t="shared" si="4"/>
        <v/>
      </c>
    </row>
    <row r="37" spans="2:17" ht="18.75" customHeight="1" x14ac:dyDescent="0.2">
      <c r="B37" s="27">
        <f t="shared" si="5"/>
        <v>42972</v>
      </c>
      <c r="C37" s="28">
        <f t="shared" si="0"/>
        <v>48.153846153846231</v>
      </c>
      <c r="D37" s="92">
        <f t="shared" si="6"/>
        <v>2.0766773162939263</v>
      </c>
      <c r="E37" s="92"/>
      <c r="F37" s="85"/>
      <c r="G37" s="54" t="e">
        <f t="shared" si="1"/>
        <v>#N/A</v>
      </c>
      <c r="H37" s="29">
        <f t="shared" si="7"/>
        <v>36.501825491180114</v>
      </c>
      <c r="I37" s="48" t="str">
        <f>IF(F37="","",SUM($F$13:F37))</f>
        <v/>
      </c>
      <c r="J37" s="28">
        <f t="shared" si="2"/>
        <v>2346.1538461538476</v>
      </c>
      <c r="K37" s="88"/>
      <c r="L37" s="50">
        <f>IF(SUM($L$12:L36)=0,IF(H37&gt;$D$5*0.25,1,0),0)</f>
        <v>0</v>
      </c>
      <c r="M37" s="50">
        <f>IF(SUM($M$12:M36)=0,IF(H37&gt;$D$5*0.5,2,0),0)</f>
        <v>0</v>
      </c>
      <c r="N37" s="50">
        <f>IF(SUM($N$12:N36)=0,IF(H37&gt;$D$5*0.75,3,0),0)</f>
        <v>0</v>
      </c>
      <c r="O37" s="50">
        <f>IF(SUM($O$12:O36)=0,IF(H37&gt;$D$5,4,0),0)</f>
        <v>0</v>
      </c>
      <c r="P37" s="50">
        <f t="shared" si="3"/>
        <v>0</v>
      </c>
      <c r="Q37" s="70" t="str">
        <f t="shared" si="4"/>
        <v/>
      </c>
    </row>
    <row r="38" spans="2:17" ht="18.75" customHeight="1" x14ac:dyDescent="0.2">
      <c r="B38" s="27">
        <f t="shared" si="5"/>
        <v>42973</v>
      </c>
      <c r="C38" s="28">
        <f t="shared" si="0"/>
        <v>46.410256410256487</v>
      </c>
      <c r="D38" s="92">
        <f t="shared" si="6"/>
        <v>2.1546961325966816</v>
      </c>
      <c r="E38" s="92"/>
      <c r="F38" s="85"/>
      <c r="G38" s="54" t="e">
        <f t="shared" si="1"/>
        <v>#N/A</v>
      </c>
      <c r="H38" s="29">
        <f t="shared" si="7"/>
        <v>38.578502807474038</v>
      </c>
      <c r="I38" s="48" t="str">
        <f>IF(F38="","",SUM($F$13:F38))</f>
        <v/>
      </c>
      <c r="J38" s="28">
        <f t="shared" si="2"/>
        <v>2339.7435897435912</v>
      </c>
      <c r="K38" s="88"/>
      <c r="L38" s="50">
        <f>IF(SUM($L$12:L37)=0,IF(H38&gt;$D$5*0.25,1,0),0)</f>
        <v>0</v>
      </c>
      <c r="M38" s="50">
        <f>IF(SUM($M$12:M37)=0,IF(H38&gt;$D$5*0.5,2,0),0)</f>
        <v>0</v>
      </c>
      <c r="N38" s="50">
        <f>IF(SUM($N$12:N37)=0,IF(H38&gt;$D$5*0.75,3,0),0)</f>
        <v>0</v>
      </c>
      <c r="O38" s="50">
        <f>IF(SUM($O$12:O37)=0,IF(H38&gt;$D$5,4,0),0)</f>
        <v>0</v>
      </c>
      <c r="P38" s="50">
        <f t="shared" si="3"/>
        <v>0</v>
      </c>
      <c r="Q38" s="70" t="str">
        <f t="shared" si="4"/>
        <v/>
      </c>
    </row>
    <row r="39" spans="2:17" ht="18.75" customHeight="1" x14ac:dyDescent="0.2">
      <c r="B39" s="27">
        <f t="shared" si="5"/>
        <v>42974</v>
      </c>
      <c r="C39" s="28">
        <f t="shared" si="0"/>
        <v>44.666666666666742</v>
      </c>
      <c r="D39" s="92">
        <f t="shared" si="6"/>
        <v>2.23880597014925</v>
      </c>
      <c r="E39" s="92"/>
      <c r="F39" s="85"/>
      <c r="G39" s="54" t="e">
        <f t="shared" si="1"/>
        <v>#N/A</v>
      </c>
      <c r="H39" s="29">
        <f t="shared" si="7"/>
        <v>40.733198940070722</v>
      </c>
      <c r="I39" s="48" t="str">
        <f>IF(F39="","",SUM($F$13:F39))</f>
        <v/>
      </c>
      <c r="J39" s="28">
        <f t="shared" si="2"/>
        <v>2333.3333333333348</v>
      </c>
      <c r="K39" s="88"/>
      <c r="L39" s="50">
        <f>IF(SUM($L$12:L38)=0,IF(H39&gt;$D$5*0.25,1,0),0)</f>
        <v>0</v>
      </c>
      <c r="M39" s="50">
        <f>IF(SUM($M$12:M38)=0,IF(H39&gt;$D$5*0.5,2,0),0)</f>
        <v>0</v>
      </c>
      <c r="N39" s="50">
        <f>IF(SUM($N$12:N38)=0,IF(H39&gt;$D$5*0.75,3,0),0)</f>
        <v>0</v>
      </c>
      <c r="O39" s="50">
        <f>IF(SUM($O$12:O38)=0,IF(H39&gt;$D$5,4,0),0)</f>
        <v>0</v>
      </c>
      <c r="P39" s="50">
        <f t="shared" si="3"/>
        <v>0</v>
      </c>
      <c r="Q39" s="70" t="str">
        <f t="shared" si="4"/>
        <v/>
      </c>
    </row>
    <row r="40" spans="2:17" ht="18.75" customHeight="1" x14ac:dyDescent="0.2">
      <c r="B40" s="27">
        <f t="shared" si="5"/>
        <v>42975</v>
      </c>
      <c r="C40" s="28">
        <f t="shared" si="0"/>
        <v>42.923076923076998</v>
      </c>
      <c r="D40" s="92">
        <f t="shared" si="6"/>
        <v>2.3297491039426483</v>
      </c>
      <c r="E40" s="92"/>
      <c r="F40" s="85"/>
      <c r="G40" s="54" t="e">
        <f t="shared" si="1"/>
        <v>#N/A</v>
      </c>
      <c r="H40" s="29">
        <f t="shared" si="7"/>
        <v>42.972004910219972</v>
      </c>
      <c r="I40" s="48" t="str">
        <f>IF(F40="","",SUM($F$13:F40))</f>
        <v/>
      </c>
      <c r="J40" s="28">
        <f t="shared" si="2"/>
        <v>2326.9230769230785</v>
      </c>
      <c r="K40" s="88"/>
      <c r="L40" s="50">
        <f>IF(SUM($L$12:L39)=0,IF(H40&gt;$D$5*0.25,1,0),0)</f>
        <v>0</v>
      </c>
      <c r="M40" s="50">
        <f>IF(SUM($M$12:M39)=0,IF(H40&gt;$D$5*0.5,2,0),0)</f>
        <v>0</v>
      </c>
      <c r="N40" s="50">
        <f>IF(SUM($N$12:N39)=0,IF(H40&gt;$D$5*0.75,3,0),0)</f>
        <v>0</v>
      </c>
      <c r="O40" s="50">
        <f>IF(SUM($O$12:O39)=0,IF(H40&gt;$D$5,4,0),0)</f>
        <v>0</v>
      </c>
      <c r="P40" s="50">
        <f t="shared" si="3"/>
        <v>0</v>
      </c>
      <c r="Q40" s="70" t="str">
        <f t="shared" si="4"/>
        <v/>
      </c>
    </row>
    <row r="41" spans="2:17" ht="18.75" customHeight="1" x14ac:dyDescent="0.2">
      <c r="B41" s="27">
        <f t="shared" si="5"/>
        <v>42976</v>
      </c>
      <c r="C41" s="28">
        <f t="shared" si="0"/>
        <v>41.179487179487253</v>
      </c>
      <c r="D41" s="92">
        <f t="shared" si="6"/>
        <v>2.4283935242839307</v>
      </c>
      <c r="E41" s="92"/>
      <c r="F41" s="85"/>
      <c r="G41" s="54" t="e">
        <f t="shared" si="1"/>
        <v>#N/A</v>
      </c>
      <c r="H41" s="29">
        <f t="shared" si="7"/>
        <v>45.301754014162618</v>
      </c>
      <c r="I41" s="48" t="str">
        <f>IF(F41="","",SUM($F$13:F41))</f>
        <v/>
      </c>
      <c r="J41" s="28">
        <f t="shared" si="2"/>
        <v>2320.5128205128221</v>
      </c>
      <c r="K41" s="88"/>
      <c r="L41" s="50">
        <f>IF(SUM($L$12:L40)=0,IF(H41&gt;$D$5*0.25,1,0),0)</f>
        <v>0</v>
      </c>
      <c r="M41" s="50">
        <f>IF(SUM($M$12:M40)=0,IF(H41&gt;$D$5*0.5,2,0),0)</f>
        <v>0</v>
      </c>
      <c r="N41" s="50">
        <f>IF(SUM($N$12:N40)=0,IF(H41&gt;$D$5*0.75,3,0),0)</f>
        <v>0</v>
      </c>
      <c r="O41" s="50">
        <f>IF(SUM($O$12:O40)=0,IF(H41&gt;$D$5,4,0),0)</f>
        <v>0</v>
      </c>
      <c r="P41" s="50">
        <f t="shared" si="3"/>
        <v>0</v>
      </c>
      <c r="Q41" s="70" t="str">
        <f t="shared" si="4"/>
        <v/>
      </c>
    </row>
    <row r="42" spans="2:17" ht="18.75" customHeight="1" x14ac:dyDescent="0.2">
      <c r="B42" s="27">
        <f t="shared" si="5"/>
        <v>42977</v>
      </c>
      <c r="C42" s="28">
        <f t="shared" si="0"/>
        <v>39.435897435897509</v>
      </c>
      <c r="D42" s="92">
        <f t="shared" si="6"/>
        <v>2.5357607282184609</v>
      </c>
      <c r="E42" s="92"/>
      <c r="F42" s="85"/>
      <c r="G42" s="54" t="e">
        <f t="shared" si="1"/>
        <v>#N/A</v>
      </c>
      <c r="H42" s="29">
        <f t="shared" si="7"/>
        <v>47.730147538446552</v>
      </c>
      <c r="I42" s="48" t="str">
        <f>IF(F42="","",SUM($F$13:F42))</f>
        <v/>
      </c>
      <c r="J42" s="28">
        <f t="shared" si="2"/>
        <v>2314.1025641025658</v>
      </c>
      <c r="K42" s="88"/>
      <c r="L42" s="50">
        <f>IF(SUM($L$12:L41)=0,IF(H42&gt;$D$5*0.25,1,0),0)</f>
        <v>0</v>
      </c>
      <c r="M42" s="50">
        <f>IF(SUM($M$12:M41)=0,IF(H42&gt;$D$5*0.5,2,0),0)</f>
        <v>0</v>
      </c>
      <c r="N42" s="50">
        <f>IF(SUM($N$12:N41)=0,IF(H42&gt;$D$5*0.75,3,0),0)</f>
        <v>0</v>
      </c>
      <c r="O42" s="50">
        <f>IF(SUM($O$12:O41)=0,IF(H42&gt;$D$5,4,0),0)</f>
        <v>0</v>
      </c>
      <c r="P42" s="50">
        <f t="shared" si="3"/>
        <v>0</v>
      </c>
      <c r="Q42" s="70" t="str">
        <f t="shared" si="4"/>
        <v/>
      </c>
    </row>
    <row r="43" spans="2:17" ht="18.75" customHeight="1" x14ac:dyDescent="0.2">
      <c r="B43" s="27">
        <f t="shared" si="5"/>
        <v>42978</v>
      </c>
      <c r="C43" s="28">
        <f t="shared" si="0"/>
        <v>37.692307692307764</v>
      </c>
      <c r="D43" s="92">
        <f t="shared" si="6"/>
        <v>2.6530612244897909</v>
      </c>
      <c r="E43" s="92"/>
      <c r="F43" s="85"/>
      <c r="G43" s="54" t="e">
        <f t="shared" si="1"/>
        <v>#N/A</v>
      </c>
      <c r="H43" s="29">
        <f t="shared" si="7"/>
        <v>50.265908266665015</v>
      </c>
      <c r="I43" s="48" t="str">
        <f>IF(F43="","",SUM($F$13:F43))</f>
        <v/>
      </c>
      <c r="J43" s="28">
        <f t="shared" si="2"/>
        <v>2307.6923076923094</v>
      </c>
      <c r="K43" s="88"/>
      <c r="L43" s="50">
        <f>IF(SUM($L$12:L42)=0,IF(H43&gt;$D$5*0.25,1,0),0)</f>
        <v>0</v>
      </c>
      <c r="M43" s="50">
        <f>IF(SUM($M$12:M42)=0,IF(H43&gt;$D$5*0.5,2,0),0)</f>
        <v>2</v>
      </c>
      <c r="N43" s="50">
        <f>IF(SUM($N$12:N42)=0,IF(H43&gt;$D$5*0.75,3,0),0)</f>
        <v>0</v>
      </c>
      <c r="O43" s="50">
        <f>IF(SUM($O$12:O42)=0,IF(H43&gt;$D$5,4,0),0)</f>
        <v>0</v>
      </c>
      <c r="P43" s="50">
        <f t="shared" si="3"/>
        <v>2</v>
      </c>
      <c r="Q43" s="70" t="str">
        <f t="shared" si="4"/>
        <v>Half of the farm should be grazed by this date</v>
      </c>
    </row>
    <row r="44" spans="2:17" ht="18.75" customHeight="1" x14ac:dyDescent="0.2">
      <c r="B44" s="27">
        <f t="shared" si="5"/>
        <v>42979</v>
      </c>
      <c r="C44" s="28">
        <f t="shared" si="0"/>
        <v>35.94871794871802</v>
      </c>
      <c r="D44" s="92">
        <f t="shared" si="6"/>
        <v>2.7817403708987105</v>
      </c>
      <c r="E44" s="92"/>
      <c r="F44" s="85"/>
      <c r="G44" s="54" t="e">
        <f t="shared" si="1"/>
        <v>#N/A</v>
      </c>
      <c r="H44" s="29">
        <f t="shared" si="7"/>
        <v>52.918969491154805</v>
      </c>
      <c r="I44" s="48" t="str">
        <f>IF(F44="","",SUM($F$13:F44))</f>
        <v/>
      </c>
      <c r="J44" s="28">
        <f t="shared" si="2"/>
        <v>2301.2820512820531</v>
      </c>
      <c r="K44" s="88"/>
      <c r="L44" s="50">
        <f>IF(SUM($L$12:L43)=0,IF(H44&gt;$D$5*0.25,1,0),0)</f>
        <v>0</v>
      </c>
      <c r="M44" s="50">
        <f>IF(SUM($M$12:M43)=0,IF(H44&gt;$D$5*0.5,2,0),0)</f>
        <v>0</v>
      </c>
      <c r="N44" s="50">
        <f>IF(SUM($N$12:N43)=0,IF(H44&gt;$D$5*0.75,3,0),0)</f>
        <v>0</v>
      </c>
      <c r="O44" s="50">
        <f>IF(SUM($O$12:O43)=0,IF(H44&gt;$D$5,4,0),0)</f>
        <v>0</v>
      </c>
      <c r="P44" s="50">
        <f t="shared" si="3"/>
        <v>0</v>
      </c>
      <c r="Q44" s="70" t="str">
        <f t="shared" si="4"/>
        <v/>
      </c>
    </row>
    <row r="45" spans="2:17" ht="18.75" customHeight="1" x14ac:dyDescent="0.2">
      <c r="B45" s="27">
        <f t="shared" si="5"/>
        <v>42980</v>
      </c>
      <c r="C45" s="28">
        <f t="shared" si="0"/>
        <v>34.205128205128275</v>
      </c>
      <c r="D45" s="92">
        <f t="shared" si="6"/>
        <v>2.9235382308845517</v>
      </c>
      <c r="E45" s="92"/>
      <c r="F45" s="85"/>
      <c r="G45" s="54" t="e">
        <f t="shared" si="1"/>
        <v>#N/A</v>
      </c>
      <c r="H45" s="29">
        <f t="shared" si="7"/>
        <v>55.700709862053515</v>
      </c>
      <c r="I45" s="48" t="str">
        <f>IF(F45="","",SUM($F$13:F45))</f>
        <v/>
      </c>
      <c r="J45" s="28">
        <f t="shared" si="2"/>
        <v>2294.8717948717967</v>
      </c>
      <c r="K45" s="88"/>
      <c r="L45" s="50">
        <f>IF(SUM($L$12:L44)=0,IF(H45&gt;$D$5*0.25,1,0),0)</f>
        <v>0</v>
      </c>
      <c r="M45" s="50">
        <f>IF(SUM($M$12:M44)=0,IF(H45&gt;$D$5*0.5,2,0),0)</f>
        <v>0</v>
      </c>
      <c r="N45" s="50">
        <f>IF(SUM($N$12:N44)=0,IF(H45&gt;$D$5*0.75,3,0),0)</f>
        <v>0</v>
      </c>
      <c r="O45" s="50">
        <f>IF(SUM($O$12:O44)=0,IF(H45&gt;$D$5,4,0),0)</f>
        <v>0</v>
      </c>
      <c r="P45" s="50">
        <f t="shared" si="3"/>
        <v>0</v>
      </c>
      <c r="Q45" s="70" t="str">
        <f t="shared" si="4"/>
        <v/>
      </c>
    </row>
    <row r="46" spans="2:17" ht="18.75" customHeight="1" x14ac:dyDescent="0.2">
      <c r="B46" s="27">
        <f t="shared" si="5"/>
        <v>42981</v>
      </c>
      <c r="C46" s="28">
        <f t="shared" ref="C46:C77" si="8">IF(B46="","",IF(B46&gt;$D$8,$K$6,C45-1*$C$10))</f>
        <v>32.461538461538531</v>
      </c>
      <c r="D46" s="92">
        <f t="shared" si="6"/>
        <v>3.0805687203791403</v>
      </c>
      <c r="E46" s="92"/>
      <c r="F46" s="85"/>
      <c r="G46" s="54" t="e">
        <f t="shared" si="1"/>
        <v>#N/A</v>
      </c>
      <c r="H46" s="29">
        <f t="shared" ref="H46:H77" si="9">IF(B46="","",H45+D45)</f>
        <v>58.624248092938068</v>
      </c>
      <c r="I46" s="48" t="str">
        <f>IF(F46="","",SUM($F$13:F46))</f>
        <v/>
      </c>
      <c r="J46" s="28">
        <f t="shared" ref="J46:J77" si="10">IF(B46="","",J45+$F$10)</f>
        <v>2288.4615384615404</v>
      </c>
      <c r="K46" s="88"/>
      <c r="L46" s="50">
        <f>IF(SUM($L$12:L45)=0,IF(H46&gt;$D$5*0.25,1,0),0)</f>
        <v>0</v>
      </c>
      <c r="M46" s="50">
        <f>IF(SUM($M$12:M45)=0,IF(H46&gt;$D$5*0.5,2,0),0)</f>
        <v>0</v>
      </c>
      <c r="N46" s="50">
        <f>IF(SUM($N$12:N45)=0,IF(H46&gt;$D$5*0.75,3,0),0)</f>
        <v>0</v>
      </c>
      <c r="O46" s="50">
        <f>IF(SUM($O$12:O45)=0,IF(H46&gt;$D$5,4,0),0)</f>
        <v>0</v>
      </c>
      <c r="P46" s="50">
        <f t="shared" si="3"/>
        <v>0</v>
      </c>
      <c r="Q46" s="70" t="str">
        <f t="shared" si="4"/>
        <v/>
      </c>
    </row>
    <row r="47" spans="2:17" ht="18.75" customHeight="1" x14ac:dyDescent="0.2">
      <c r="B47" s="27">
        <f t="shared" si="5"/>
        <v>42982</v>
      </c>
      <c r="C47" s="28">
        <f t="shared" si="8"/>
        <v>30.717948717948786</v>
      </c>
      <c r="D47" s="92">
        <f t="shared" si="6"/>
        <v>3.2554257095158525</v>
      </c>
      <c r="E47" s="92"/>
      <c r="F47" s="85"/>
      <c r="G47" s="54" t="e">
        <f t="shared" si="1"/>
        <v>#N/A</v>
      </c>
      <c r="H47" s="29">
        <f t="shared" si="9"/>
        <v>61.704816813317208</v>
      </c>
      <c r="I47" s="48" t="str">
        <f>IF(F47="","",SUM($F$13:F47))</f>
        <v/>
      </c>
      <c r="J47" s="28">
        <f t="shared" si="10"/>
        <v>2282.051282051284</v>
      </c>
      <c r="K47" s="88"/>
      <c r="L47" s="50">
        <f>IF(SUM($L$12:L46)=0,IF(H47&gt;$D$5*0.25,1,0),0)</f>
        <v>0</v>
      </c>
      <c r="M47" s="50">
        <f>IF(SUM($M$12:M46)=0,IF(H47&gt;$D$5*0.5,2,0),0)</f>
        <v>0</v>
      </c>
      <c r="N47" s="50">
        <f>IF(SUM($N$12:N46)=0,IF(H47&gt;$D$5*0.75,3,0),0)</f>
        <v>0</v>
      </c>
      <c r="O47" s="50">
        <f>IF(SUM($O$12:O46)=0,IF(H47&gt;$D$5,4,0),0)</f>
        <v>0</v>
      </c>
      <c r="P47" s="50">
        <f t="shared" si="3"/>
        <v>0</v>
      </c>
      <c r="Q47" s="70" t="str">
        <f t="shared" si="4"/>
        <v/>
      </c>
    </row>
    <row r="48" spans="2:17" ht="18.75" customHeight="1" x14ac:dyDescent="0.2">
      <c r="B48" s="27">
        <f t="shared" si="5"/>
        <v>42983</v>
      </c>
      <c r="C48" s="28">
        <f t="shared" si="8"/>
        <v>28.974358974359042</v>
      </c>
      <c r="D48" s="92">
        <f t="shared" si="6"/>
        <v>3.4513274336283106</v>
      </c>
      <c r="E48" s="92"/>
      <c r="F48" s="85"/>
      <c r="G48" s="54" t="e">
        <f t="shared" si="1"/>
        <v>#N/A</v>
      </c>
      <c r="H48" s="29">
        <f t="shared" si="9"/>
        <v>64.960242522833056</v>
      </c>
      <c r="I48" s="48" t="str">
        <f>IF(F48="","",SUM($F$13:F48))</f>
        <v/>
      </c>
      <c r="J48" s="28">
        <f t="shared" si="10"/>
        <v>2275.6410256410277</v>
      </c>
      <c r="K48" s="88"/>
      <c r="L48" s="50">
        <f>IF(SUM($L$12:L47)=0,IF(H48&gt;$D$5*0.25,1,0),0)</f>
        <v>0</v>
      </c>
      <c r="M48" s="50">
        <f>IF(SUM($M$12:M47)=0,IF(H48&gt;$D$5*0.5,2,0),0)</f>
        <v>0</v>
      </c>
      <c r="N48" s="50">
        <f>IF(SUM($N$12:N47)=0,IF(H48&gt;$D$5*0.75,3,0),0)</f>
        <v>0</v>
      </c>
      <c r="O48" s="50">
        <f>IF(SUM($O$12:O47)=0,IF(H48&gt;$D$5,4,0),0)</f>
        <v>0</v>
      </c>
      <c r="P48" s="50">
        <f t="shared" si="3"/>
        <v>0</v>
      </c>
      <c r="Q48" s="70" t="str">
        <f t="shared" si="4"/>
        <v/>
      </c>
    </row>
    <row r="49" spans="2:17" ht="18.75" customHeight="1" x14ac:dyDescent="0.2">
      <c r="B49" s="27">
        <f t="shared" si="5"/>
        <v>42984</v>
      </c>
      <c r="C49" s="28">
        <f t="shared" si="8"/>
        <v>27.230769230769297</v>
      </c>
      <c r="D49" s="92">
        <f t="shared" si="6"/>
        <v>3.6723163841807818</v>
      </c>
      <c r="E49" s="92"/>
      <c r="F49" s="85"/>
      <c r="G49" s="54" t="e">
        <f t="shared" si="1"/>
        <v>#N/A</v>
      </c>
      <c r="H49" s="29">
        <f t="shared" si="9"/>
        <v>68.411569956461364</v>
      </c>
      <c r="I49" s="48" t="str">
        <f>IF(F49="","",SUM($F$13:F49))</f>
        <v/>
      </c>
      <c r="J49" s="28">
        <f t="shared" si="10"/>
        <v>2269.2307692307713</v>
      </c>
      <c r="K49" s="88"/>
      <c r="L49" s="50">
        <f>IF(SUM($L$12:L48)=0,IF(H49&gt;$D$5*0.25,1,0),0)</f>
        <v>0</v>
      </c>
      <c r="M49" s="50">
        <f>IF(SUM($M$12:M48)=0,IF(H49&gt;$D$5*0.5,2,0),0)</f>
        <v>0</v>
      </c>
      <c r="N49" s="50">
        <f>IF(SUM($N$12:N48)=0,IF(H49&gt;$D$5*0.75,3,0),0)</f>
        <v>0</v>
      </c>
      <c r="O49" s="50">
        <f>IF(SUM($O$12:O48)=0,IF(H49&gt;$D$5,4,0),0)</f>
        <v>0</v>
      </c>
      <c r="P49" s="50">
        <f t="shared" si="3"/>
        <v>0</v>
      </c>
      <c r="Q49" s="70" t="str">
        <f t="shared" si="4"/>
        <v/>
      </c>
    </row>
    <row r="50" spans="2:17" ht="18.75" customHeight="1" x14ac:dyDescent="0.2">
      <c r="B50" s="27">
        <f t="shared" si="5"/>
        <v>42985</v>
      </c>
      <c r="C50" s="28">
        <f t="shared" si="8"/>
        <v>25.487179487179553</v>
      </c>
      <c r="D50" s="92">
        <f t="shared" si="6"/>
        <v>3.9235412474848994</v>
      </c>
      <c r="E50" s="92"/>
      <c r="F50" s="85"/>
      <c r="G50" s="54" t="e">
        <f t="shared" si="1"/>
        <v>#N/A</v>
      </c>
      <c r="H50" s="29">
        <f t="shared" si="9"/>
        <v>72.083886340642152</v>
      </c>
      <c r="I50" s="48" t="str">
        <f>IF(F50="","",SUM($F$13:F50))</f>
        <v/>
      </c>
      <c r="J50" s="28">
        <f t="shared" si="10"/>
        <v>2262.820512820515</v>
      </c>
      <c r="K50" s="88"/>
      <c r="L50" s="50">
        <f>IF(SUM($L$12:L49)=0,IF(H50&gt;$D$5*0.25,1,0),0)</f>
        <v>0</v>
      </c>
      <c r="M50" s="50">
        <f>IF(SUM($M$12:M49)=0,IF(H50&gt;$D$5*0.5,2,0),0)</f>
        <v>0</v>
      </c>
      <c r="N50" s="50">
        <f>IF(SUM($N$12:N49)=0,IF(H50&gt;$D$5*0.75,3,0),0)</f>
        <v>0</v>
      </c>
      <c r="O50" s="50">
        <f>IF(SUM($O$12:O49)=0,IF(H50&gt;$D$5,4,0),0)</f>
        <v>0</v>
      </c>
      <c r="P50" s="50">
        <f t="shared" si="3"/>
        <v>0</v>
      </c>
      <c r="Q50" s="70" t="str">
        <f t="shared" si="4"/>
        <v/>
      </c>
    </row>
    <row r="51" spans="2:17" ht="18.75" customHeight="1" x14ac:dyDescent="0.2">
      <c r="B51" s="27">
        <f t="shared" si="5"/>
        <v>42986</v>
      </c>
      <c r="C51" s="28">
        <f t="shared" si="8"/>
        <v>23.743589743589808</v>
      </c>
      <c r="D51" s="92">
        <f t="shared" si="6"/>
        <v>4.2116630669546318</v>
      </c>
      <c r="E51" s="92"/>
      <c r="F51" s="85"/>
      <c r="G51" s="54" t="e">
        <f t="shared" si="1"/>
        <v>#N/A</v>
      </c>
      <c r="H51" s="29">
        <f t="shared" si="9"/>
        <v>76.007427588127058</v>
      </c>
      <c r="I51" s="48" t="str">
        <f>IF(F51="","",SUM($F$13:F51))</f>
        <v/>
      </c>
      <c r="J51" s="28">
        <f t="shared" si="10"/>
        <v>2256.4102564102586</v>
      </c>
      <c r="K51" s="88"/>
      <c r="L51" s="50">
        <f>IF(SUM($L$12:L50)=0,IF(H51&gt;$D$5*0.25,1,0),0)</f>
        <v>0</v>
      </c>
      <c r="M51" s="50">
        <f>IF(SUM($M$12:M50)=0,IF(H51&gt;$D$5*0.5,2,0),0)</f>
        <v>0</v>
      </c>
      <c r="N51" s="50">
        <f>IF(SUM($N$12:N50)=0,IF(H51&gt;$D$5*0.75,3,0),0)</f>
        <v>3</v>
      </c>
      <c r="O51" s="50">
        <f>IF(SUM($O$12:O50)=0,IF(H51&gt;$D$5,4,0),0)</f>
        <v>0</v>
      </c>
      <c r="P51" s="50">
        <f t="shared" si="3"/>
        <v>3</v>
      </c>
      <c r="Q51" s="70" t="str">
        <f t="shared" si="4"/>
        <v>Three quarters of the farm should be grazed by this date</v>
      </c>
    </row>
    <row r="52" spans="2:17" ht="18.75" customHeight="1" x14ac:dyDescent="0.2">
      <c r="B52" s="27">
        <f t="shared" si="5"/>
        <v>42987</v>
      </c>
      <c r="C52" s="28">
        <f t="shared" si="8"/>
        <v>22.000000000000064</v>
      </c>
      <c r="D52" s="92">
        <f t="shared" si="6"/>
        <v>4.5454545454545325</v>
      </c>
      <c r="E52" s="92"/>
      <c r="F52" s="85"/>
      <c r="G52" s="54" t="e">
        <f t="shared" si="1"/>
        <v>#N/A</v>
      </c>
      <c r="H52" s="29">
        <f t="shared" si="9"/>
        <v>80.219090655081686</v>
      </c>
      <c r="I52" s="48" t="str">
        <f>IF(F52="","",SUM($F$13:F52))</f>
        <v/>
      </c>
      <c r="J52" s="28">
        <f t="shared" si="10"/>
        <v>2250.0000000000023</v>
      </c>
      <c r="K52" s="88"/>
      <c r="L52" s="50">
        <f>IF(SUM($L$12:L51)=0,IF(H52&gt;$D$5*0.25,1,0),0)</f>
        <v>0</v>
      </c>
      <c r="M52" s="50">
        <f>IF(SUM($M$12:M51)=0,IF(H52&gt;$D$5*0.5,2,0),0)</f>
        <v>0</v>
      </c>
      <c r="N52" s="50">
        <f>IF(SUM($N$12:N51)=0,IF(H52&gt;$D$5*0.75,3,0),0)</f>
        <v>0</v>
      </c>
      <c r="O52" s="50">
        <f>IF(SUM($O$12:O51)=0,IF(H52&gt;$D$5,4,0),0)</f>
        <v>0</v>
      </c>
      <c r="P52" s="50">
        <f t="shared" si="3"/>
        <v>0</v>
      </c>
      <c r="Q52" s="70" t="str">
        <f t="shared" si="4"/>
        <v/>
      </c>
    </row>
    <row r="53" spans="2:17" ht="18.75" customHeight="1" x14ac:dyDescent="0.2">
      <c r="B53" s="27" t="str">
        <f t="shared" si="5"/>
        <v/>
      </c>
      <c r="C53" s="28" t="str">
        <f t="shared" si="8"/>
        <v/>
      </c>
      <c r="D53" s="92" t="str">
        <f t="shared" si="6"/>
        <v/>
      </c>
      <c r="E53" s="92"/>
      <c r="F53" s="85"/>
      <c r="G53" s="54" t="e">
        <f t="shared" si="1"/>
        <v>#N/A</v>
      </c>
      <c r="H53" s="29" t="str">
        <f t="shared" si="9"/>
        <v/>
      </c>
      <c r="I53" s="48" t="str">
        <f>IF(F53="","",SUM($F$13:F53))</f>
        <v/>
      </c>
      <c r="J53" s="28" t="str">
        <f t="shared" si="10"/>
        <v/>
      </c>
      <c r="K53" s="88"/>
      <c r="L53" s="50">
        <f>IF(SUM($L$12:L52)=0,IF(H53&gt;$D$5*0.25,1,0),0)</f>
        <v>0</v>
      </c>
      <c r="M53" s="50">
        <f>IF(SUM($M$12:M52)=0,IF(H53&gt;$D$5*0.5,2,0),0)</f>
        <v>0</v>
      </c>
      <c r="N53" s="50">
        <f>IF(SUM($N$12:N52)=0,IF(H53&gt;$D$5*0.75,3,0),0)</f>
        <v>0</v>
      </c>
      <c r="O53" s="50">
        <f>IF(SUM($O$12:O52)=0,IF(H53&gt;$D$5,4,0),0)</f>
        <v>4</v>
      </c>
      <c r="P53" s="50">
        <f t="shared" si="3"/>
        <v>4</v>
      </c>
      <c r="Q53" s="70" t="str">
        <f t="shared" si="4"/>
        <v>All of the farm should be grazed by this date</v>
      </c>
    </row>
    <row r="54" spans="2:17" ht="18.75" customHeight="1" x14ac:dyDescent="0.2">
      <c r="B54" s="27" t="str">
        <f t="shared" si="5"/>
        <v/>
      </c>
      <c r="C54" s="28" t="str">
        <f t="shared" si="8"/>
        <v/>
      </c>
      <c r="D54" s="92" t="str">
        <f t="shared" si="6"/>
        <v/>
      </c>
      <c r="E54" s="92"/>
      <c r="F54" s="85"/>
      <c r="G54" s="54" t="e">
        <f t="shared" si="1"/>
        <v>#N/A</v>
      </c>
      <c r="H54" s="29" t="str">
        <f t="shared" si="9"/>
        <v/>
      </c>
      <c r="I54" s="48" t="str">
        <f>IF(F54="","",SUM($F$13:F54))</f>
        <v/>
      </c>
      <c r="J54" s="28" t="str">
        <f t="shared" si="10"/>
        <v/>
      </c>
      <c r="K54" s="88"/>
      <c r="L54" s="50">
        <f>IF(SUM($L$12:L53)=0,IF(H54&gt;$D$5*0.25,1,0),0)</f>
        <v>0</v>
      </c>
      <c r="M54" s="50">
        <f>IF(SUM($M$12:M53)=0,IF(H54&gt;$D$5*0.5,2,0),0)</f>
        <v>0</v>
      </c>
      <c r="N54" s="50">
        <f>IF(SUM($N$12:N53)=0,IF(H54&gt;$D$5*0.75,3,0),0)</f>
        <v>0</v>
      </c>
      <c r="O54" s="50">
        <f>IF(SUM($O$12:O53)=0,IF(H54&gt;$D$5,4,0),0)</f>
        <v>0</v>
      </c>
      <c r="P54" s="50">
        <f t="shared" si="3"/>
        <v>0</v>
      </c>
      <c r="Q54" s="70" t="str">
        <f t="shared" si="4"/>
        <v/>
      </c>
    </row>
    <row r="55" spans="2:17" ht="18.75" customHeight="1" x14ac:dyDescent="0.2">
      <c r="B55" s="27" t="str">
        <f t="shared" si="5"/>
        <v/>
      </c>
      <c r="C55" s="28" t="str">
        <f t="shared" si="8"/>
        <v/>
      </c>
      <c r="D55" s="92" t="str">
        <f t="shared" si="6"/>
        <v/>
      </c>
      <c r="E55" s="92"/>
      <c r="F55" s="85"/>
      <c r="G55" s="54" t="e">
        <f t="shared" si="1"/>
        <v>#N/A</v>
      </c>
      <c r="H55" s="29" t="str">
        <f t="shared" si="9"/>
        <v/>
      </c>
      <c r="I55" s="48" t="str">
        <f>IF(F55="","",SUM($F$13:F55))</f>
        <v/>
      </c>
      <c r="J55" s="28" t="str">
        <f t="shared" si="10"/>
        <v/>
      </c>
      <c r="K55" s="88"/>
      <c r="L55" s="50">
        <f>IF(SUM($L$12:L54)=0,IF(H55&gt;$D$5*0.25,1,0),0)</f>
        <v>0</v>
      </c>
      <c r="M55" s="50">
        <f>IF(SUM($M$12:M54)=0,IF(H55&gt;$D$5*0.5,2,0),0)</f>
        <v>0</v>
      </c>
      <c r="N55" s="50">
        <f>IF(SUM($N$12:N54)=0,IF(H55&gt;$D$5*0.75,3,0),0)</f>
        <v>0</v>
      </c>
      <c r="O55" s="50">
        <f>IF(SUM($O$12:O54)=0,IF(H55&gt;$D$5,4,0),0)</f>
        <v>0</v>
      </c>
      <c r="P55" s="50">
        <f t="shared" si="3"/>
        <v>0</v>
      </c>
      <c r="Q55" s="70" t="str">
        <f t="shared" si="4"/>
        <v/>
      </c>
    </row>
    <row r="56" spans="2:17" ht="18.75" customHeight="1" x14ac:dyDescent="0.2">
      <c r="B56" s="27" t="str">
        <f t="shared" si="5"/>
        <v/>
      </c>
      <c r="C56" s="28" t="str">
        <f t="shared" si="8"/>
        <v/>
      </c>
      <c r="D56" s="92" t="str">
        <f t="shared" si="6"/>
        <v/>
      </c>
      <c r="E56" s="92"/>
      <c r="F56" s="85"/>
      <c r="G56" s="54" t="e">
        <f t="shared" si="1"/>
        <v>#N/A</v>
      </c>
      <c r="H56" s="29" t="str">
        <f t="shared" si="9"/>
        <v/>
      </c>
      <c r="I56" s="48" t="str">
        <f>IF(F56="","",SUM($F$13:F56))</f>
        <v/>
      </c>
      <c r="J56" s="28" t="str">
        <f t="shared" si="10"/>
        <v/>
      </c>
      <c r="K56" s="88"/>
      <c r="L56" s="50">
        <f>IF(SUM($L$12:L55)=0,IF(H56&gt;$D$5*0.25,1,0),0)</f>
        <v>0</v>
      </c>
      <c r="M56" s="50">
        <f>IF(SUM($M$12:M55)=0,IF(H56&gt;$D$5*0.5,2,0),0)</f>
        <v>0</v>
      </c>
      <c r="N56" s="50">
        <f>IF(SUM($N$12:N55)=0,IF(H56&gt;$D$5*0.75,3,0),0)</f>
        <v>0</v>
      </c>
      <c r="O56" s="50">
        <f>IF(SUM($O$12:O55)=0,IF(H56&gt;$D$5,4,0),0)</f>
        <v>0</v>
      </c>
      <c r="P56" s="50">
        <f t="shared" si="3"/>
        <v>0</v>
      </c>
      <c r="Q56" s="70" t="str">
        <f t="shared" si="4"/>
        <v/>
      </c>
    </row>
    <row r="57" spans="2:17" ht="18.75" customHeight="1" x14ac:dyDescent="0.2">
      <c r="B57" s="27" t="str">
        <f t="shared" si="5"/>
        <v/>
      </c>
      <c r="C57" s="28" t="str">
        <f t="shared" si="8"/>
        <v/>
      </c>
      <c r="D57" s="92" t="str">
        <f t="shared" si="6"/>
        <v/>
      </c>
      <c r="E57" s="92"/>
      <c r="F57" s="85"/>
      <c r="G57" s="54" t="e">
        <f t="shared" si="1"/>
        <v>#N/A</v>
      </c>
      <c r="H57" s="29" t="str">
        <f t="shared" si="9"/>
        <v/>
      </c>
      <c r="I57" s="48" t="str">
        <f>IF(F57="","",SUM($F$13:F57))</f>
        <v/>
      </c>
      <c r="J57" s="28" t="str">
        <f t="shared" si="10"/>
        <v/>
      </c>
      <c r="K57" s="88"/>
      <c r="L57" s="50">
        <f>IF(SUM($L$12:L56)=0,IF(H57&gt;$D$5*0.25,1,0),0)</f>
        <v>0</v>
      </c>
      <c r="M57" s="50">
        <f>IF(SUM($M$12:M56)=0,IF(H57&gt;$D$5*0.5,2,0),0)</f>
        <v>0</v>
      </c>
      <c r="N57" s="50">
        <f>IF(SUM($N$12:N56)=0,IF(H57&gt;$D$5*0.75,3,0),0)</f>
        <v>0</v>
      </c>
      <c r="O57" s="50">
        <f>IF(SUM($O$12:O56)=0,IF(H57&gt;$D$5,4,0),0)</f>
        <v>0</v>
      </c>
      <c r="P57" s="50">
        <f t="shared" si="3"/>
        <v>0</v>
      </c>
      <c r="Q57" s="70" t="str">
        <f t="shared" si="4"/>
        <v/>
      </c>
    </row>
    <row r="58" spans="2:17" ht="18.75" customHeight="1" x14ac:dyDescent="0.2">
      <c r="B58" s="27" t="str">
        <f t="shared" si="5"/>
        <v/>
      </c>
      <c r="C58" s="28" t="str">
        <f t="shared" si="8"/>
        <v/>
      </c>
      <c r="D58" s="92" t="str">
        <f t="shared" si="6"/>
        <v/>
      </c>
      <c r="E58" s="92"/>
      <c r="F58" s="85"/>
      <c r="G58" s="54" t="e">
        <f t="shared" si="1"/>
        <v>#N/A</v>
      </c>
      <c r="H58" s="29" t="str">
        <f t="shared" si="9"/>
        <v/>
      </c>
      <c r="I58" s="48" t="str">
        <f>IF(F58="","",SUM($F$13:F58))</f>
        <v/>
      </c>
      <c r="J58" s="28" t="str">
        <f t="shared" si="10"/>
        <v/>
      </c>
      <c r="K58" s="88"/>
      <c r="L58" s="50">
        <f>IF(SUM($L$12:L57)=0,IF(H58&gt;$D$5*0.25,1,0),0)</f>
        <v>0</v>
      </c>
      <c r="M58" s="50">
        <f>IF(SUM($M$12:M57)=0,IF(H58&gt;$D$5*0.5,2,0),0)</f>
        <v>0</v>
      </c>
      <c r="N58" s="50">
        <f>IF(SUM($N$12:N57)=0,IF(H58&gt;$D$5*0.75,3,0),0)</f>
        <v>0</v>
      </c>
      <c r="O58" s="50">
        <f>IF(SUM($O$12:O57)=0,IF(H58&gt;$D$5,4,0),0)</f>
        <v>0</v>
      </c>
      <c r="P58" s="50">
        <f t="shared" si="3"/>
        <v>0</v>
      </c>
      <c r="Q58" s="70" t="str">
        <f t="shared" si="4"/>
        <v/>
      </c>
    </row>
    <row r="59" spans="2:17" ht="18.75" customHeight="1" x14ac:dyDescent="0.2">
      <c r="B59" s="27" t="str">
        <f t="shared" si="5"/>
        <v/>
      </c>
      <c r="C59" s="28" t="str">
        <f t="shared" si="8"/>
        <v/>
      </c>
      <c r="D59" s="92" t="str">
        <f t="shared" si="6"/>
        <v/>
      </c>
      <c r="E59" s="92"/>
      <c r="F59" s="85"/>
      <c r="G59" s="54" t="e">
        <f t="shared" si="1"/>
        <v>#N/A</v>
      </c>
      <c r="H59" s="29" t="str">
        <f t="shared" si="9"/>
        <v/>
      </c>
      <c r="I59" s="48" t="str">
        <f>IF(F59="","",SUM($F$13:F59))</f>
        <v/>
      </c>
      <c r="J59" s="28" t="str">
        <f t="shared" si="10"/>
        <v/>
      </c>
      <c r="K59" s="88"/>
      <c r="L59" s="50">
        <f>IF(SUM($L$12:L58)=0,IF(H59&gt;$D$5*0.25,1,0),0)</f>
        <v>0</v>
      </c>
      <c r="M59" s="50">
        <f>IF(SUM($M$12:M58)=0,IF(H59&gt;$D$5*0.5,2,0),0)</f>
        <v>0</v>
      </c>
      <c r="N59" s="50">
        <f>IF(SUM($N$12:N58)=0,IF(H59&gt;$D$5*0.75,3,0),0)</f>
        <v>0</v>
      </c>
      <c r="O59" s="50">
        <f>IF(SUM($O$12:O58)=0,IF(H59&gt;$D$5,4,0),0)</f>
        <v>0</v>
      </c>
      <c r="P59" s="50">
        <f t="shared" si="3"/>
        <v>0</v>
      </c>
      <c r="Q59" s="70" t="str">
        <f t="shared" si="4"/>
        <v/>
      </c>
    </row>
    <row r="60" spans="2:17" ht="18.75" customHeight="1" x14ac:dyDescent="0.2">
      <c r="B60" s="27" t="str">
        <f t="shared" si="5"/>
        <v/>
      </c>
      <c r="C60" s="28" t="str">
        <f t="shared" si="8"/>
        <v/>
      </c>
      <c r="D60" s="92" t="str">
        <f t="shared" si="6"/>
        <v/>
      </c>
      <c r="E60" s="92"/>
      <c r="F60" s="85"/>
      <c r="G60" s="54" t="e">
        <f t="shared" si="1"/>
        <v>#N/A</v>
      </c>
      <c r="H60" s="29" t="str">
        <f t="shared" si="9"/>
        <v/>
      </c>
      <c r="I60" s="48" t="str">
        <f>IF(F60="","",SUM($F$13:F60))</f>
        <v/>
      </c>
      <c r="J60" s="28" t="str">
        <f t="shared" si="10"/>
        <v/>
      </c>
      <c r="K60" s="88"/>
      <c r="L60" s="50">
        <f>IF(SUM($L$12:L59)=0,IF(H60&gt;$D$5*0.25,1,0),0)</f>
        <v>0</v>
      </c>
      <c r="M60" s="50">
        <f>IF(SUM($M$12:M59)=0,IF(H60&gt;$D$5*0.5,2,0),0)</f>
        <v>0</v>
      </c>
      <c r="N60" s="50">
        <f>IF(SUM($N$12:N59)=0,IF(H60&gt;$D$5*0.75,3,0),0)</f>
        <v>0</v>
      </c>
      <c r="O60" s="50">
        <f>IF(SUM($O$12:O59)=0,IF(H60&gt;$D$5,4,0),0)</f>
        <v>0</v>
      </c>
      <c r="P60" s="50">
        <f t="shared" si="3"/>
        <v>0</v>
      </c>
      <c r="Q60" s="70" t="str">
        <f t="shared" si="4"/>
        <v/>
      </c>
    </row>
    <row r="61" spans="2:17" ht="18.75" customHeight="1" x14ac:dyDescent="0.2">
      <c r="B61" s="27" t="str">
        <f t="shared" si="5"/>
        <v/>
      </c>
      <c r="C61" s="28" t="str">
        <f t="shared" si="8"/>
        <v/>
      </c>
      <c r="D61" s="92" t="str">
        <f t="shared" si="6"/>
        <v/>
      </c>
      <c r="E61" s="92"/>
      <c r="F61" s="85"/>
      <c r="G61" s="54" t="e">
        <f t="shared" si="1"/>
        <v>#N/A</v>
      </c>
      <c r="H61" s="29" t="str">
        <f t="shared" si="9"/>
        <v/>
      </c>
      <c r="I61" s="48" t="str">
        <f>IF(F61="","",SUM($F$13:F61))</f>
        <v/>
      </c>
      <c r="J61" s="28" t="str">
        <f t="shared" si="10"/>
        <v/>
      </c>
      <c r="K61" s="88"/>
      <c r="L61" s="50">
        <f>IF(SUM($L$12:L60)=0,IF(H61&gt;$D$5*0.25,1,0),0)</f>
        <v>0</v>
      </c>
      <c r="M61" s="50">
        <f>IF(SUM($M$12:M60)=0,IF(H61&gt;$D$5*0.5,2,0),0)</f>
        <v>0</v>
      </c>
      <c r="N61" s="50">
        <f>IF(SUM($N$12:N60)=0,IF(H61&gt;$D$5*0.75,3,0),0)</f>
        <v>0</v>
      </c>
      <c r="O61" s="50">
        <f>IF(SUM($O$12:O60)=0,IF(H61&gt;$D$5,4,0),0)</f>
        <v>0</v>
      </c>
      <c r="P61" s="50">
        <f t="shared" si="3"/>
        <v>0</v>
      </c>
      <c r="Q61" s="70" t="str">
        <f t="shared" si="4"/>
        <v/>
      </c>
    </row>
    <row r="62" spans="2:17" ht="18.75" customHeight="1" x14ac:dyDescent="0.2">
      <c r="B62" s="27" t="str">
        <f t="shared" si="5"/>
        <v/>
      </c>
      <c r="C62" s="28" t="str">
        <f t="shared" si="8"/>
        <v/>
      </c>
      <c r="D62" s="92" t="str">
        <f t="shared" si="6"/>
        <v/>
      </c>
      <c r="E62" s="92"/>
      <c r="F62" s="85"/>
      <c r="G62" s="54" t="e">
        <f t="shared" si="1"/>
        <v>#N/A</v>
      </c>
      <c r="H62" s="29" t="str">
        <f t="shared" si="9"/>
        <v/>
      </c>
      <c r="I62" s="48" t="str">
        <f>IF(F62="","",SUM($F$13:F62))</f>
        <v/>
      </c>
      <c r="J62" s="28" t="str">
        <f t="shared" si="10"/>
        <v/>
      </c>
      <c r="K62" s="88"/>
      <c r="L62" s="50">
        <f>IF(SUM($L$12:L61)=0,IF(H62&gt;$D$5*0.25,1,0),0)</f>
        <v>0</v>
      </c>
      <c r="M62" s="50">
        <f>IF(SUM($M$12:M61)=0,IF(H62&gt;$D$5*0.5,2,0),0)</f>
        <v>0</v>
      </c>
      <c r="N62" s="50">
        <f>IF(SUM($N$12:N61)=0,IF(H62&gt;$D$5*0.75,3,0),0)</f>
        <v>0</v>
      </c>
      <c r="O62" s="50">
        <f>IF(SUM($O$12:O61)=0,IF(H62&gt;$D$5,4,0),0)</f>
        <v>0</v>
      </c>
      <c r="P62" s="50">
        <f t="shared" si="3"/>
        <v>0</v>
      </c>
      <c r="Q62" s="70" t="str">
        <f t="shared" si="4"/>
        <v/>
      </c>
    </row>
    <row r="63" spans="2:17" ht="18.75" customHeight="1" x14ac:dyDescent="0.2">
      <c r="B63" s="27" t="str">
        <f t="shared" si="5"/>
        <v/>
      </c>
      <c r="C63" s="28" t="str">
        <f t="shared" si="8"/>
        <v/>
      </c>
      <c r="D63" s="92" t="str">
        <f t="shared" si="6"/>
        <v/>
      </c>
      <c r="E63" s="92"/>
      <c r="F63" s="85"/>
      <c r="G63" s="54" t="e">
        <f t="shared" si="1"/>
        <v>#N/A</v>
      </c>
      <c r="H63" s="29" t="str">
        <f t="shared" si="9"/>
        <v/>
      </c>
      <c r="I63" s="48" t="str">
        <f>IF(F63="","",SUM($F$13:F63))</f>
        <v/>
      </c>
      <c r="J63" s="28" t="str">
        <f t="shared" si="10"/>
        <v/>
      </c>
      <c r="K63" s="88"/>
      <c r="L63" s="50">
        <f>IF(SUM($L$12:L62)=0,IF(H63&gt;$D$5*0.25,1,0),0)</f>
        <v>0</v>
      </c>
      <c r="M63" s="50">
        <f>IF(SUM($M$12:M62)=0,IF(H63&gt;$D$5*0.5,2,0),0)</f>
        <v>0</v>
      </c>
      <c r="N63" s="50">
        <f>IF(SUM($N$12:N62)=0,IF(H63&gt;$D$5*0.75,3,0),0)</f>
        <v>0</v>
      </c>
      <c r="O63" s="50">
        <f>IF(SUM($O$12:O62)=0,IF(H63&gt;$D$5,4,0),0)</f>
        <v>0</v>
      </c>
      <c r="P63" s="50">
        <f t="shared" si="3"/>
        <v>0</v>
      </c>
      <c r="Q63" s="70" t="str">
        <f t="shared" si="4"/>
        <v/>
      </c>
    </row>
    <row r="64" spans="2:17" ht="18.75" customHeight="1" x14ac:dyDescent="0.2">
      <c r="B64" s="27" t="str">
        <f t="shared" si="5"/>
        <v/>
      </c>
      <c r="C64" s="28" t="str">
        <f t="shared" si="8"/>
        <v/>
      </c>
      <c r="D64" s="92" t="str">
        <f t="shared" si="6"/>
        <v/>
      </c>
      <c r="E64" s="92"/>
      <c r="F64" s="85"/>
      <c r="G64" s="54" t="e">
        <f t="shared" si="1"/>
        <v>#N/A</v>
      </c>
      <c r="H64" s="29" t="str">
        <f t="shared" si="9"/>
        <v/>
      </c>
      <c r="I64" s="48" t="str">
        <f>IF(F64="","",SUM($F$13:F64))</f>
        <v/>
      </c>
      <c r="J64" s="28" t="str">
        <f t="shared" si="10"/>
        <v/>
      </c>
      <c r="K64" s="88"/>
      <c r="L64" s="50">
        <f>IF(SUM($L$12:L63)=0,IF(H64&gt;$D$5*0.25,1,0),0)</f>
        <v>0</v>
      </c>
      <c r="M64" s="50">
        <f>IF(SUM($M$12:M63)=0,IF(H64&gt;$D$5*0.5,2,0),0)</f>
        <v>0</v>
      </c>
      <c r="N64" s="50">
        <f>IF(SUM($N$12:N63)=0,IF(H64&gt;$D$5*0.75,3,0),0)</f>
        <v>0</v>
      </c>
      <c r="O64" s="50">
        <f>IF(SUM($O$12:O63)=0,IF(H64&gt;$D$5,4,0),0)</f>
        <v>0</v>
      </c>
      <c r="P64" s="50">
        <f t="shared" si="3"/>
        <v>0</v>
      </c>
      <c r="Q64" s="70" t="str">
        <f t="shared" si="4"/>
        <v/>
      </c>
    </row>
    <row r="65" spans="2:17" ht="18.75" customHeight="1" x14ac:dyDescent="0.2">
      <c r="B65" s="27" t="str">
        <f t="shared" si="5"/>
        <v/>
      </c>
      <c r="C65" s="28" t="str">
        <f t="shared" si="8"/>
        <v/>
      </c>
      <c r="D65" s="92" t="str">
        <f t="shared" si="6"/>
        <v/>
      </c>
      <c r="E65" s="92"/>
      <c r="F65" s="85"/>
      <c r="G65" s="54" t="e">
        <f t="shared" si="1"/>
        <v>#N/A</v>
      </c>
      <c r="H65" s="29" t="str">
        <f t="shared" si="9"/>
        <v/>
      </c>
      <c r="I65" s="48" t="str">
        <f>IF(F65="","",SUM($F$13:F65))</f>
        <v/>
      </c>
      <c r="J65" s="28" t="str">
        <f t="shared" si="10"/>
        <v/>
      </c>
      <c r="K65" s="88"/>
      <c r="L65" s="50">
        <f>IF(SUM($L$12:L64)=0,IF(H65&gt;$D$5*0.25,1,0),0)</f>
        <v>0</v>
      </c>
      <c r="M65" s="50">
        <f>IF(SUM($M$12:M64)=0,IF(H65&gt;$D$5*0.5,2,0),0)</f>
        <v>0</v>
      </c>
      <c r="N65" s="50">
        <f>IF(SUM($N$12:N64)=0,IF(H65&gt;$D$5*0.75,3,0),0)</f>
        <v>0</v>
      </c>
      <c r="O65" s="50">
        <f>IF(SUM($O$12:O64)=0,IF(H65&gt;$D$5,4,0),0)</f>
        <v>0</v>
      </c>
      <c r="P65" s="50">
        <f t="shared" si="3"/>
        <v>0</v>
      </c>
      <c r="Q65" s="70" t="str">
        <f t="shared" si="4"/>
        <v/>
      </c>
    </row>
    <row r="66" spans="2:17" ht="18.75" customHeight="1" x14ac:dyDescent="0.2">
      <c r="B66" s="27" t="str">
        <f t="shared" si="5"/>
        <v/>
      </c>
      <c r="C66" s="28" t="str">
        <f t="shared" si="8"/>
        <v/>
      </c>
      <c r="D66" s="92" t="str">
        <f t="shared" si="6"/>
        <v/>
      </c>
      <c r="E66" s="92"/>
      <c r="F66" s="85"/>
      <c r="G66" s="54" t="e">
        <f t="shared" si="1"/>
        <v>#N/A</v>
      </c>
      <c r="H66" s="29" t="str">
        <f t="shared" si="9"/>
        <v/>
      </c>
      <c r="I66" s="48" t="str">
        <f>IF(F66="","",SUM($F$13:F66))</f>
        <v/>
      </c>
      <c r="J66" s="28" t="str">
        <f t="shared" si="10"/>
        <v/>
      </c>
      <c r="K66" s="88"/>
      <c r="L66" s="50">
        <f>IF(SUM($L$12:L65)=0,IF(H66&gt;$D$5*0.25,1,0),0)</f>
        <v>0</v>
      </c>
      <c r="M66" s="50">
        <f>IF(SUM($M$12:M65)=0,IF(H66&gt;$D$5*0.5,2,0),0)</f>
        <v>0</v>
      </c>
      <c r="N66" s="50">
        <f>IF(SUM($N$12:N65)=0,IF(H66&gt;$D$5*0.75,3,0),0)</f>
        <v>0</v>
      </c>
      <c r="O66" s="50">
        <f>IF(SUM($O$12:O65)=0,IF(H66&gt;$D$5,4,0),0)</f>
        <v>0</v>
      </c>
      <c r="P66" s="50">
        <f t="shared" si="3"/>
        <v>0</v>
      </c>
      <c r="Q66" s="70" t="str">
        <f t="shared" si="4"/>
        <v/>
      </c>
    </row>
    <row r="67" spans="2:17" ht="18.75" customHeight="1" x14ac:dyDescent="0.2">
      <c r="B67" s="27" t="str">
        <f t="shared" si="5"/>
        <v/>
      </c>
      <c r="C67" s="28" t="str">
        <f t="shared" si="8"/>
        <v/>
      </c>
      <c r="D67" s="92" t="str">
        <f t="shared" si="6"/>
        <v/>
      </c>
      <c r="E67" s="92"/>
      <c r="F67" s="85"/>
      <c r="G67" s="54" t="e">
        <f t="shared" si="1"/>
        <v>#N/A</v>
      </c>
      <c r="H67" s="29" t="str">
        <f t="shared" si="9"/>
        <v/>
      </c>
      <c r="I67" s="48" t="str">
        <f>IF(F67="","",SUM($F$13:F67))</f>
        <v/>
      </c>
      <c r="J67" s="28" t="str">
        <f t="shared" si="10"/>
        <v/>
      </c>
      <c r="K67" s="88"/>
      <c r="L67" s="50">
        <f>IF(SUM($L$12:L66)=0,IF(H67&gt;$D$5*0.25,1,0),0)</f>
        <v>0</v>
      </c>
      <c r="M67" s="50">
        <f>IF(SUM($M$12:M66)=0,IF(H67&gt;$D$5*0.5,2,0),0)</f>
        <v>0</v>
      </c>
      <c r="N67" s="50">
        <f>IF(SUM($N$12:N66)=0,IF(H67&gt;$D$5*0.75,3,0),0)</f>
        <v>0</v>
      </c>
      <c r="O67" s="50">
        <f>IF(SUM($O$12:O66)=0,IF(H67&gt;$D$5,4,0),0)</f>
        <v>0</v>
      </c>
      <c r="P67" s="50">
        <f t="shared" si="3"/>
        <v>0</v>
      </c>
      <c r="Q67" s="70" t="str">
        <f t="shared" si="4"/>
        <v/>
      </c>
    </row>
    <row r="68" spans="2:17" ht="18.75" customHeight="1" x14ac:dyDescent="0.2">
      <c r="B68" s="27" t="str">
        <f t="shared" si="5"/>
        <v/>
      </c>
      <c r="C68" s="28" t="str">
        <f t="shared" si="8"/>
        <v/>
      </c>
      <c r="D68" s="92" t="str">
        <f t="shared" si="6"/>
        <v/>
      </c>
      <c r="E68" s="92"/>
      <c r="F68" s="85"/>
      <c r="G68" s="54" t="e">
        <f t="shared" si="1"/>
        <v>#N/A</v>
      </c>
      <c r="H68" s="29" t="str">
        <f t="shared" si="9"/>
        <v/>
      </c>
      <c r="I68" s="48" t="str">
        <f>IF(F68="","",SUM($F$13:F68))</f>
        <v/>
      </c>
      <c r="J68" s="28" t="str">
        <f t="shared" si="10"/>
        <v/>
      </c>
      <c r="K68" s="88"/>
      <c r="L68" s="50">
        <f>IF(SUM($L$12:L67)=0,IF(H68&gt;$D$5*0.25,1,0),0)</f>
        <v>0</v>
      </c>
      <c r="M68" s="50">
        <f>IF(SUM($M$12:M67)=0,IF(H68&gt;$D$5*0.5,2,0),0)</f>
        <v>0</v>
      </c>
      <c r="N68" s="50">
        <f>IF(SUM($N$12:N67)=0,IF(H68&gt;$D$5*0.75,3,0),0)</f>
        <v>0</v>
      </c>
      <c r="O68" s="50">
        <f>IF(SUM($O$12:O67)=0,IF(H68&gt;$D$5,4,0),0)</f>
        <v>0</v>
      </c>
      <c r="P68" s="50">
        <f t="shared" si="3"/>
        <v>0</v>
      </c>
      <c r="Q68" s="70" t="str">
        <f t="shared" si="4"/>
        <v/>
      </c>
    </row>
    <row r="69" spans="2:17" ht="18.75" customHeight="1" x14ac:dyDescent="0.2">
      <c r="B69" s="27" t="str">
        <f t="shared" si="5"/>
        <v/>
      </c>
      <c r="C69" s="28" t="str">
        <f t="shared" si="8"/>
        <v/>
      </c>
      <c r="D69" s="92" t="str">
        <f t="shared" si="6"/>
        <v/>
      </c>
      <c r="E69" s="92"/>
      <c r="F69" s="85"/>
      <c r="G69" s="54" t="e">
        <f t="shared" si="1"/>
        <v>#N/A</v>
      </c>
      <c r="H69" s="29" t="str">
        <f t="shared" si="9"/>
        <v/>
      </c>
      <c r="I69" s="48" t="str">
        <f>IF(F69="","",SUM($F$13:F69))</f>
        <v/>
      </c>
      <c r="J69" s="28" t="str">
        <f t="shared" si="10"/>
        <v/>
      </c>
      <c r="K69" s="88"/>
      <c r="L69" s="50">
        <f>IF(SUM($L$12:L68)=0,IF(H69&gt;$D$5*0.25,1,0),0)</f>
        <v>0</v>
      </c>
      <c r="M69" s="50">
        <f>IF(SUM($M$12:M68)=0,IF(H69&gt;$D$5*0.5,2,0),0)</f>
        <v>0</v>
      </c>
      <c r="N69" s="50">
        <f>IF(SUM($N$12:N68)=0,IF(H69&gt;$D$5*0.75,3,0),0)</f>
        <v>0</v>
      </c>
      <c r="O69" s="50">
        <f>IF(SUM($O$12:O68)=0,IF(H69&gt;$D$5,4,0),0)</f>
        <v>0</v>
      </c>
      <c r="P69" s="50">
        <f t="shared" si="3"/>
        <v>0</v>
      </c>
      <c r="Q69" s="70" t="str">
        <f t="shared" si="4"/>
        <v/>
      </c>
    </row>
    <row r="70" spans="2:17" ht="18.75" customHeight="1" x14ac:dyDescent="0.2">
      <c r="B70" s="27" t="str">
        <f t="shared" si="5"/>
        <v/>
      </c>
      <c r="C70" s="28" t="str">
        <f t="shared" si="8"/>
        <v/>
      </c>
      <c r="D70" s="92" t="str">
        <f t="shared" si="6"/>
        <v/>
      </c>
      <c r="E70" s="92"/>
      <c r="F70" s="85"/>
      <c r="G70" s="54" t="e">
        <f t="shared" si="1"/>
        <v>#N/A</v>
      </c>
      <c r="H70" s="29" t="str">
        <f t="shared" si="9"/>
        <v/>
      </c>
      <c r="I70" s="48" t="str">
        <f>IF(F70="","",SUM($F$13:F70))</f>
        <v/>
      </c>
      <c r="J70" s="28" t="str">
        <f t="shared" si="10"/>
        <v/>
      </c>
      <c r="K70" s="88"/>
      <c r="L70" s="50">
        <f>IF(SUM($L$12:L69)=0,IF(H70&gt;$D$5*0.25,1,0),0)</f>
        <v>0</v>
      </c>
      <c r="M70" s="50">
        <f>IF(SUM($M$12:M69)=0,IF(H70&gt;$D$5*0.5,2,0),0)</f>
        <v>0</v>
      </c>
      <c r="N70" s="50">
        <f>IF(SUM($N$12:N69)=0,IF(H70&gt;$D$5*0.75,3,0),0)</f>
        <v>0</v>
      </c>
      <c r="O70" s="50">
        <f>IF(SUM($O$12:O69)=0,IF(H70&gt;$D$5,4,0),0)</f>
        <v>0</v>
      </c>
      <c r="P70" s="50">
        <f t="shared" si="3"/>
        <v>0</v>
      </c>
      <c r="Q70" s="70" t="str">
        <f t="shared" si="4"/>
        <v/>
      </c>
    </row>
    <row r="71" spans="2:17" ht="18.75" customHeight="1" x14ac:dyDescent="0.2">
      <c r="B71" s="27" t="str">
        <f t="shared" si="5"/>
        <v/>
      </c>
      <c r="C71" s="28" t="str">
        <f t="shared" si="8"/>
        <v/>
      </c>
      <c r="D71" s="92" t="str">
        <f t="shared" si="6"/>
        <v/>
      </c>
      <c r="E71" s="92"/>
      <c r="F71" s="85"/>
      <c r="G71" s="54" t="e">
        <f t="shared" si="1"/>
        <v>#N/A</v>
      </c>
      <c r="H71" s="29" t="str">
        <f t="shared" si="9"/>
        <v/>
      </c>
      <c r="I71" s="48" t="str">
        <f>IF(F71="","",SUM($F$13:F71))</f>
        <v/>
      </c>
      <c r="J71" s="28" t="str">
        <f t="shared" si="10"/>
        <v/>
      </c>
      <c r="K71" s="88"/>
      <c r="L71" s="50">
        <f>IF(SUM($L$12:L70)=0,IF(H71&gt;$D$5*0.25,1,0),0)</f>
        <v>0</v>
      </c>
      <c r="M71" s="50">
        <f>IF(SUM($M$12:M70)=0,IF(H71&gt;$D$5*0.5,2,0),0)</f>
        <v>0</v>
      </c>
      <c r="N71" s="50">
        <f>IF(SUM($N$12:N70)=0,IF(H71&gt;$D$5*0.75,3,0),0)</f>
        <v>0</v>
      </c>
      <c r="O71" s="50">
        <f>IF(SUM($O$12:O70)=0,IF(H71&gt;$D$5,4,0),0)</f>
        <v>0</v>
      </c>
      <c r="P71" s="50">
        <f t="shared" si="3"/>
        <v>0</v>
      </c>
      <c r="Q71" s="70" t="str">
        <f t="shared" si="4"/>
        <v/>
      </c>
    </row>
    <row r="72" spans="2:17" ht="18.75" customHeight="1" x14ac:dyDescent="0.2">
      <c r="B72" s="27" t="str">
        <f t="shared" si="5"/>
        <v/>
      </c>
      <c r="C72" s="28" t="str">
        <f t="shared" si="8"/>
        <v/>
      </c>
      <c r="D72" s="92" t="str">
        <f t="shared" si="6"/>
        <v/>
      </c>
      <c r="E72" s="92"/>
      <c r="F72" s="85"/>
      <c r="G72" s="54" t="e">
        <f t="shared" si="1"/>
        <v>#N/A</v>
      </c>
      <c r="H72" s="29" t="str">
        <f t="shared" si="9"/>
        <v/>
      </c>
      <c r="I72" s="48" t="str">
        <f>IF(F72="","",SUM($F$13:F72))</f>
        <v/>
      </c>
      <c r="J72" s="28" t="str">
        <f t="shared" si="10"/>
        <v/>
      </c>
      <c r="K72" s="88"/>
      <c r="L72" s="50">
        <f>IF(SUM($L$12:L71)=0,IF(H72&gt;$D$5*0.25,1,0),0)</f>
        <v>0</v>
      </c>
      <c r="M72" s="50">
        <f>IF(SUM($M$12:M71)=0,IF(H72&gt;$D$5*0.5,2,0),0)</f>
        <v>0</v>
      </c>
      <c r="N72" s="50">
        <f>IF(SUM($N$12:N71)=0,IF(H72&gt;$D$5*0.75,3,0),0)</f>
        <v>0</v>
      </c>
      <c r="O72" s="50">
        <f>IF(SUM($O$12:O71)=0,IF(H72&gt;$D$5,4,0),0)</f>
        <v>0</v>
      </c>
      <c r="P72" s="50">
        <f t="shared" si="3"/>
        <v>0</v>
      </c>
      <c r="Q72" s="70" t="str">
        <f t="shared" si="4"/>
        <v/>
      </c>
    </row>
    <row r="73" spans="2:17" ht="18.75" customHeight="1" x14ac:dyDescent="0.2">
      <c r="B73" s="27" t="str">
        <f t="shared" si="5"/>
        <v/>
      </c>
      <c r="C73" s="28" t="str">
        <f t="shared" si="8"/>
        <v/>
      </c>
      <c r="D73" s="92" t="str">
        <f t="shared" si="6"/>
        <v/>
      </c>
      <c r="E73" s="92"/>
      <c r="F73" s="85"/>
      <c r="G73" s="54" t="e">
        <f t="shared" si="1"/>
        <v>#N/A</v>
      </c>
      <c r="H73" s="29" t="str">
        <f t="shared" si="9"/>
        <v/>
      </c>
      <c r="I73" s="48" t="str">
        <f>IF(F73="","",SUM($F$13:F73))</f>
        <v/>
      </c>
      <c r="J73" s="28" t="str">
        <f t="shared" si="10"/>
        <v/>
      </c>
      <c r="K73" s="88"/>
      <c r="L73" s="50">
        <f>IF(SUM($L$12:L72)=0,IF(H73&gt;$D$5*0.25,1,0),0)</f>
        <v>0</v>
      </c>
      <c r="M73" s="50">
        <f>IF(SUM($M$12:M72)=0,IF(H73&gt;$D$5*0.5,2,0),0)</f>
        <v>0</v>
      </c>
      <c r="N73" s="50">
        <f>IF(SUM($N$12:N72)=0,IF(H73&gt;$D$5*0.75,3,0),0)</f>
        <v>0</v>
      </c>
      <c r="O73" s="50">
        <f>IF(SUM($O$12:O72)=0,IF(H73&gt;$D$5,4,0),0)</f>
        <v>0</v>
      </c>
      <c r="P73" s="50">
        <f t="shared" si="3"/>
        <v>0</v>
      </c>
      <c r="Q73" s="70" t="str">
        <f t="shared" si="4"/>
        <v/>
      </c>
    </row>
    <row r="74" spans="2:17" ht="18.75" customHeight="1" x14ac:dyDescent="0.2">
      <c r="B74" s="27" t="str">
        <f t="shared" si="5"/>
        <v/>
      </c>
      <c r="C74" s="28" t="str">
        <f t="shared" si="8"/>
        <v/>
      </c>
      <c r="D74" s="92" t="str">
        <f t="shared" si="6"/>
        <v/>
      </c>
      <c r="E74" s="92"/>
      <c r="F74" s="85"/>
      <c r="G74" s="54" t="e">
        <f t="shared" si="1"/>
        <v>#N/A</v>
      </c>
      <c r="H74" s="29" t="str">
        <f t="shared" si="9"/>
        <v/>
      </c>
      <c r="I74" s="48" t="str">
        <f>IF(F74="","",SUM($F$13:F74))</f>
        <v/>
      </c>
      <c r="J74" s="28" t="str">
        <f t="shared" si="10"/>
        <v/>
      </c>
      <c r="K74" s="88"/>
      <c r="L74" s="50">
        <f>IF(SUM($L$12:L73)=0,IF(H74&gt;$D$5*0.25,1,0),0)</f>
        <v>0</v>
      </c>
      <c r="M74" s="50">
        <f>IF(SUM($M$12:M73)=0,IF(H74&gt;$D$5*0.5,2,0),0)</f>
        <v>0</v>
      </c>
      <c r="N74" s="50">
        <f>IF(SUM($N$12:N73)=0,IF(H74&gt;$D$5*0.75,3,0),0)</f>
        <v>0</v>
      </c>
      <c r="O74" s="50">
        <f>IF(SUM($O$12:O73)=0,IF(H74&gt;$D$5,4,0),0)</f>
        <v>0</v>
      </c>
      <c r="P74" s="50">
        <f t="shared" si="3"/>
        <v>0</v>
      </c>
      <c r="Q74" s="70" t="str">
        <f t="shared" si="4"/>
        <v/>
      </c>
    </row>
    <row r="75" spans="2:17" ht="18.75" customHeight="1" x14ac:dyDescent="0.2">
      <c r="B75" s="27" t="str">
        <f t="shared" si="5"/>
        <v/>
      </c>
      <c r="C75" s="28" t="str">
        <f t="shared" si="8"/>
        <v/>
      </c>
      <c r="D75" s="92" t="str">
        <f t="shared" si="6"/>
        <v/>
      </c>
      <c r="E75" s="92"/>
      <c r="F75" s="85"/>
      <c r="G75" s="54" t="e">
        <f t="shared" si="1"/>
        <v>#N/A</v>
      </c>
      <c r="H75" s="29" t="str">
        <f t="shared" si="9"/>
        <v/>
      </c>
      <c r="I75" s="48" t="str">
        <f>IF(F75="","",SUM($F$13:F75))</f>
        <v/>
      </c>
      <c r="J75" s="28" t="str">
        <f t="shared" si="10"/>
        <v/>
      </c>
      <c r="K75" s="88"/>
      <c r="L75" s="50">
        <f>IF(SUM($L$12:L74)=0,IF(H75&gt;$D$5*0.25,1,0),0)</f>
        <v>0</v>
      </c>
      <c r="M75" s="50">
        <f>IF(SUM($M$12:M74)=0,IF(H75&gt;$D$5*0.5,2,0),0)</f>
        <v>0</v>
      </c>
      <c r="N75" s="50">
        <f>IF(SUM($N$12:N74)=0,IF(H75&gt;$D$5*0.75,3,0),0)</f>
        <v>0</v>
      </c>
      <c r="O75" s="50">
        <f>IF(SUM($O$12:O74)=0,IF(H75&gt;$D$5,4,0),0)</f>
        <v>0</v>
      </c>
      <c r="P75" s="50">
        <f t="shared" si="3"/>
        <v>0</v>
      </c>
      <c r="Q75" s="70" t="str">
        <f t="shared" si="4"/>
        <v/>
      </c>
    </row>
    <row r="76" spans="2:17" ht="18.75" customHeight="1" x14ac:dyDescent="0.2">
      <c r="B76" s="27" t="str">
        <f t="shared" si="5"/>
        <v/>
      </c>
      <c r="C76" s="28" t="str">
        <f t="shared" si="8"/>
        <v/>
      </c>
      <c r="D76" s="92" t="str">
        <f t="shared" si="6"/>
        <v/>
      </c>
      <c r="E76" s="92"/>
      <c r="F76" s="85"/>
      <c r="G76" s="54" t="e">
        <f t="shared" si="1"/>
        <v>#N/A</v>
      </c>
      <c r="H76" s="29" t="str">
        <f t="shared" si="9"/>
        <v/>
      </c>
      <c r="I76" s="48" t="str">
        <f>IF(F76="","",SUM($F$13:F76))</f>
        <v/>
      </c>
      <c r="J76" s="28" t="str">
        <f t="shared" si="10"/>
        <v/>
      </c>
      <c r="K76" s="88"/>
      <c r="L76" s="50">
        <f>IF(SUM($L$12:L75)=0,IF(H76&gt;$D$5*0.25,1,0),0)</f>
        <v>0</v>
      </c>
      <c r="M76" s="50">
        <f>IF(SUM($M$12:M75)=0,IF(H76&gt;$D$5*0.5,2,0),0)</f>
        <v>0</v>
      </c>
      <c r="N76" s="50">
        <f>IF(SUM($N$12:N75)=0,IF(H76&gt;$D$5*0.75,3,0),0)</f>
        <v>0</v>
      </c>
      <c r="O76" s="50">
        <f>IF(SUM($O$12:O75)=0,IF(H76&gt;$D$5,4,0),0)</f>
        <v>0</v>
      </c>
      <c r="P76" s="50">
        <f t="shared" si="3"/>
        <v>0</v>
      </c>
      <c r="Q76" s="70" t="str">
        <f t="shared" si="4"/>
        <v/>
      </c>
    </row>
    <row r="77" spans="2:17" ht="18.75" customHeight="1" x14ac:dyDescent="0.2">
      <c r="B77" s="27" t="str">
        <f t="shared" si="5"/>
        <v/>
      </c>
      <c r="C77" s="28" t="str">
        <f t="shared" si="8"/>
        <v/>
      </c>
      <c r="D77" s="92" t="str">
        <f t="shared" si="6"/>
        <v/>
      </c>
      <c r="E77" s="92"/>
      <c r="F77" s="85"/>
      <c r="G77" s="54" t="e">
        <f t="shared" si="1"/>
        <v>#N/A</v>
      </c>
      <c r="H77" s="29" t="str">
        <f t="shared" si="9"/>
        <v/>
      </c>
      <c r="I77" s="48" t="str">
        <f>IF(F77="","",SUM($F$13:F77))</f>
        <v/>
      </c>
      <c r="J77" s="28" t="str">
        <f t="shared" si="10"/>
        <v/>
      </c>
      <c r="K77" s="88"/>
      <c r="L77" s="50">
        <f>IF(SUM($L$12:L76)=0,IF(H77&gt;$D$5*0.25,1,0),0)</f>
        <v>0</v>
      </c>
      <c r="M77" s="50">
        <f>IF(SUM($M$12:M76)=0,IF(H77&gt;$D$5*0.5,2,0),0)</f>
        <v>0</v>
      </c>
      <c r="N77" s="50">
        <f>IF(SUM($N$12:N76)=0,IF(H77&gt;$D$5*0.75,3,0),0)</f>
        <v>0</v>
      </c>
      <c r="O77" s="50">
        <f>IF(SUM($O$12:O76)=0,IF(H77&gt;$D$5,4,0),0)</f>
        <v>0</v>
      </c>
      <c r="P77" s="50">
        <f t="shared" si="3"/>
        <v>0</v>
      </c>
      <c r="Q77" s="70" t="str">
        <f t="shared" si="4"/>
        <v/>
      </c>
    </row>
    <row r="78" spans="2:17" ht="18.75" customHeight="1" x14ac:dyDescent="0.2">
      <c r="B78" s="27" t="str">
        <f t="shared" si="5"/>
        <v/>
      </c>
      <c r="C78" s="28" t="str">
        <f t="shared" ref="C78:C102" si="11">IF(B78="","",IF(B78&gt;$D$8,$K$6,C77-1*$C$10))</f>
        <v/>
      </c>
      <c r="D78" s="92" t="str">
        <f t="shared" si="6"/>
        <v/>
      </c>
      <c r="E78" s="92"/>
      <c r="F78" s="85"/>
      <c r="G78" s="54" t="e">
        <f t="shared" ref="G78:G102" si="12">IF(F78="",NA(),$D$5/F78)</f>
        <v>#N/A</v>
      </c>
      <c r="H78" s="29" t="str">
        <f t="shared" ref="H78:H102" si="13">IF(B78="","",H77+D77)</f>
        <v/>
      </c>
      <c r="I78" s="48" t="str">
        <f>IF(F78="","",SUM($F$13:F78))</f>
        <v/>
      </c>
      <c r="J78" s="28" t="str">
        <f t="shared" ref="J78:J102" si="14">IF(B78="","",J77+$F$10)</f>
        <v/>
      </c>
      <c r="K78" s="88"/>
      <c r="L78" s="50">
        <f>IF(SUM($L$12:L77)=0,IF(H78&gt;$D$5*0.25,1,0),0)</f>
        <v>0</v>
      </c>
      <c r="M78" s="50">
        <f>IF(SUM($M$12:M77)=0,IF(H78&gt;$D$5*0.5,2,0),0)</f>
        <v>0</v>
      </c>
      <c r="N78" s="50">
        <f>IF(SUM($N$12:N77)=0,IF(H78&gt;$D$5*0.75,3,0),0)</f>
        <v>0</v>
      </c>
      <c r="O78" s="50">
        <f>IF(SUM($O$12:O77)=0,IF(H78&gt;$D$5,4,0),0)</f>
        <v>0</v>
      </c>
      <c r="P78" s="50">
        <f t="shared" ref="P78:P101" si="15">SUM(L78:O78)</f>
        <v>0</v>
      </c>
      <c r="Q78" s="70" t="str">
        <f t="shared" ref="Q78:Q101" si="16">IF(P78&gt;0,VLOOKUP(P78,$L$8:$M$11,2)&amp;" of the farm should be grazed by this date","")</f>
        <v/>
      </c>
    </row>
    <row r="79" spans="2:17" ht="18.75" customHeight="1" x14ac:dyDescent="0.2">
      <c r="B79" s="27" t="str">
        <f t="shared" ref="B79:B102" si="17">IF(B78="","",IF(B78+1&gt;$D$8,"",B78+1))</f>
        <v/>
      </c>
      <c r="C79" s="28" t="str">
        <f t="shared" si="11"/>
        <v/>
      </c>
      <c r="D79" s="92" t="str">
        <f t="shared" ref="D79:D83" si="18">IF(B79="","",$D$5/C79)</f>
        <v/>
      </c>
      <c r="E79" s="92"/>
      <c r="F79" s="85"/>
      <c r="G79" s="54" t="e">
        <f t="shared" si="12"/>
        <v>#N/A</v>
      </c>
      <c r="H79" s="29" t="str">
        <f t="shared" si="13"/>
        <v/>
      </c>
      <c r="I79" s="48" t="str">
        <f>IF(F79="","",SUM($F$13:F79))</f>
        <v/>
      </c>
      <c r="J79" s="28" t="str">
        <f t="shared" si="14"/>
        <v/>
      </c>
      <c r="K79" s="88"/>
      <c r="L79" s="50">
        <f>IF(SUM($L$12:L78)=0,IF(H79&gt;$D$5*0.25,1,0),0)</f>
        <v>0</v>
      </c>
      <c r="M79" s="50">
        <f>IF(SUM($M$12:M78)=0,IF(H79&gt;$D$5*0.5,2,0),0)</f>
        <v>0</v>
      </c>
      <c r="N79" s="50">
        <f>IF(SUM($N$12:N78)=0,IF(H79&gt;$D$5*0.75,3,0),0)</f>
        <v>0</v>
      </c>
      <c r="O79" s="50">
        <f>IF(SUM($O$12:O78)=0,IF(H79&gt;$D$5,4,0),0)</f>
        <v>0</v>
      </c>
      <c r="P79" s="50">
        <f t="shared" si="15"/>
        <v>0</v>
      </c>
      <c r="Q79" s="70" t="str">
        <f t="shared" si="16"/>
        <v/>
      </c>
    </row>
    <row r="80" spans="2:17" ht="18.75" customHeight="1" x14ac:dyDescent="0.2">
      <c r="B80" s="27" t="str">
        <f t="shared" si="17"/>
        <v/>
      </c>
      <c r="C80" s="28" t="str">
        <f t="shared" si="11"/>
        <v/>
      </c>
      <c r="D80" s="92" t="str">
        <f t="shared" si="18"/>
        <v/>
      </c>
      <c r="E80" s="92"/>
      <c r="F80" s="85"/>
      <c r="G80" s="54" t="e">
        <f t="shared" si="12"/>
        <v>#N/A</v>
      </c>
      <c r="H80" s="29" t="str">
        <f t="shared" si="13"/>
        <v/>
      </c>
      <c r="I80" s="48" t="str">
        <f>IF(F80="","",SUM($F$13:F80))</f>
        <v/>
      </c>
      <c r="J80" s="28" t="str">
        <f t="shared" si="14"/>
        <v/>
      </c>
      <c r="K80" s="88"/>
      <c r="L80" s="50">
        <f>IF(SUM($L$12:L79)=0,IF(H80&gt;$D$5*0.25,1,0),0)</f>
        <v>0</v>
      </c>
      <c r="M80" s="50">
        <f>IF(SUM($M$12:M79)=0,IF(H80&gt;$D$5*0.5,2,0),0)</f>
        <v>0</v>
      </c>
      <c r="N80" s="50">
        <f>IF(SUM($N$12:N79)=0,IF(H80&gt;$D$5*0.75,3,0),0)</f>
        <v>0</v>
      </c>
      <c r="O80" s="50">
        <f>IF(SUM($O$12:O79)=0,IF(H80&gt;$D$5,4,0),0)</f>
        <v>0</v>
      </c>
      <c r="P80" s="50">
        <f t="shared" si="15"/>
        <v>0</v>
      </c>
      <c r="Q80" s="70" t="str">
        <f t="shared" si="16"/>
        <v/>
      </c>
    </row>
    <row r="81" spans="2:17" ht="18.75" customHeight="1" x14ac:dyDescent="0.2">
      <c r="B81" s="27" t="str">
        <f t="shared" si="17"/>
        <v/>
      </c>
      <c r="C81" s="28" t="str">
        <f t="shared" si="11"/>
        <v/>
      </c>
      <c r="D81" s="92" t="str">
        <f t="shared" si="18"/>
        <v/>
      </c>
      <c r="E81" s="92"/>
      <c r="F81" s="85"/>
      <c r="G81" s="54" t="e">
        <f t="shared" si="12"/>
        <v>#N/A</v>
      </c>
      <c r="H81" s="29" t="str">
        <f t="shared" si="13"/>
        <v/>
      </c>
      <c r="I81" s="48" t="str">
        <f>IF(F81="","",SUM($F$13:F81))</f>
        <v/>
      </c>
      <c r="J81" s="28" t="str">
        <f t="shared" si="14"/>
        <v/>
      </c>
      <c r="K81" s="88"/>
      <c r="L81" s="50">
        <f>IF(SUM($L$12:L80)=0,IF(H81&gt;$D$5*0.25,1,0),0)</f>
        <v>0</v>
      </c>
      <c r="M81" s="50">
        <f>IF(SUM($M$12:M80)=0,IF(H81&gt;$D$5*0.5,2,0),0)</f>
        <v>0</v>
      </c>
      <c r="N81" s="50">
        <f>IF(SUM($N$12:N80)=0,IF(H81&gt;$D$5*0.75,3,0),0)</f>
        <v>0</v>
      </c>
      <c r="O81" s="50">
        <f>IF(SUM($O$12:O80)=0,IF(H81&gt;$D$5,4,0),0)</f>
        <v>0</v>
      </c>
      <c r="P81" s="50">
        <f t="shared" si="15"/>
        <v>0</v>
      </c>
      <c r="Q81" s="70" t="str">
        <f t="shared" si="16"/>
        <v/>
      </c>
    </row>
    <row r="82" spans="2:17" ht="18.75" customHeight="1" x14ac:dyDescent="0.2">
      <c r="B82" s="27" t="str">
        <f t="shared" si="17"/>
        <v/>
      </c>
      <c r="C82" s="28" t="str">
        <f t="shared" si="11"/>
        <v/>
      </c>
      <c r="D82" s="92" t="str">
        <f t="shared" si="18"/>
        <v/>
      </c>
      <c r="E82" s="92"/>
      <c r="F82" s="85"/>
      <c r="G82" s="54" t="e">
        <f t="shared" si="12"/>
        <v>#N/A</v>
      </c>
      <c r="H82" s="29" t="str">
        <f t="shared" si="13"/>
        <v/>
      </c>
      <c r="I82" s="48" t="str">
        <f>IF(F82="","",SUM($F$13:F82))</f>
        <v/>
      </c>
      <c r="J82" s="28" t="str">
        <f t="shared" si="14"/>
        <v/>
      </c>
      <c r="K82" s="88"/>
      <c r="L82" s="50">
        <f>IF(SUM($L$12:L81)=0,IF(H82&gt;$D$5*0.25,1,0),0)</f>
        <v>0</v>
      </c>
      <c r="M82" s="50">
        <f>IF(SUM($M$12:M81)=0,IF(H82&gt;$D$5*0.5,2,0),0)</f>
        <v>0</v>
      </c>
      <c r="N82" s="50">
        <f>IF(SUM($N$12:N81)=0,IF(H82&gt;$D$5*0.75,3,0),0)</f>
        <v>0</v>
      </c>
      <c r="O82" s="50">
        <f>IF(SUM($O$12:O81)=0,IF(H82&gt;$D$5,4,0),0)</f>
        <v>0</v>
      </c>
      <c r="P82" s="50">
        <f t="shared" si="15"/>
        <v>0</v>
      </c>
      <c r="Q82" s="70" t="str">
        <f t="shared" si="16"/>
        <v/>
      </c>
    </row>
    <row r="83" spans="2:17" ht="18.75" customHeight="1" x14ac:dyDescent="0.2">
      <c r="B83" s="27" t="str">
        <f t="shared" si="17"/>
        <v/>
      </c>
      <c r="C83" s="28" t="str">
        <f t="shared" si="11"/>
        <v/>
      </c>
      <c r="D83" s="92" t="str">
        <f t="shared" si="18"/>
        <v/>
      </c>
      <c r="E83" s="92"/>
      <c r="F83" s="85"/>
      <c r="G83" s="54" t="e">
        <f t="shared" si="12"/>
        <v>#N/A</v>
      </c>
      <c r="H83" s="29" t="str">
        <f t="shared" si="13"/>
        <v/>
      </c>
      <c r="I83" s="48" t="str">
        <f>IF(F83="","",SUM($F$13:F83))</f>
        <v/>
      </c>
      <c r="J83" s="28" t="str">
        <f t="shared" si="14"/>
        <v/>
      </c>
      <c r="K83" s="88"/>
      <c r="L83" s="50">
        <f>IF(SUM($L$12:L82)=0,IF(H83&gt;$D$5*0.25,1,0),0)</f>
        <v>0</v>
      </c>
      <c r="M83" s="50">
        <f>IF(SUM($M$12:M82)=0,IF(H83&gt;$D$5*0.5,2,0),0)</f>
        <v>0</v>
      </c>
      <c r="N83" s="50">
        <f>IF(SUM($N$12:N82)=0,IF(H83&gt;$D$5*0.75,3,0),0)</f>
        <v>0</v>
      </c>
      <c r="O83" s="50">
        <f>IF(SUM($O$12:O82)=0,IF(H83&gt;$D$5,4,0),0)</f>
        <v>0</v>
      </c>
      <c r="P83" s="50">
        <f t="shared" si="15"/>
        <v>0</v>
      </c>
      <c r="Q83" s="70" t="str">
        <f t="shared" si="16"/>
        <v/>
      </c>
    </row>
    <row r="84" spans="2:17" ht="18.75" customHeight="1" x14ac:dyDescent="0.2">
      <c r="B84" s="27" t="str">
        <f t="shared" si="17"/>
        <v/>
      </c>
      <c r="C84" s="28" t="str">
        <f t="shared" si="11"/>
        <v/>
      </c>
      <c r="D84" s="92" t="str">
        <f t="shared" ref="D84:D102" si="19">IF(B84="","",$D$5/C84)</f>
        <v/>
      </c>
      <c r="E84" s="92"/>
      <c r="F84" s="85"/>
      <c r="G84" s="54" t="e">
        <f t="shared" si="12"/>
        <v>#N/A</v>
      </c>
      <c r="H84" s="29" t="str">
        <f t="shared" si="13"/>
        <v/>
      </c>
      <c r="I84" s="48" t="str">
        <f>IF(F84="","",SUM($F$13:F84))</f>
        <v/>
      </c>
      <c r="J84" s="28" t="str">
        <f t="shared" si="14"/>
        <v/>
      </c>
      <c r="K84" s="88"/>
      <c r="L84" s="50">
        <f>IF(SUM($L$12:L83)=0,IF(H84&gt;$D$5*0.25,1,0),0)</f>
        <v>0</v>
      </c>
      <c r="M84" s="50">
        <f>IF(SUM($M$12:M83)=0,IF(H84&gt;$D$5*0.5,2,0),0)</f>
        <v>0</v>
      </c>
      <c r="N84" s="50">
        <f>IF(SUM($N$12:N83)=0,IF(H84&gt;$D$5*0.75,3,0),0)</f>
        <v>0</v>
      </c>
      <c r="O84" s="50">
        <f>IF(SUM($O$12:O83)=0,IF(H84&gt;$D$5,4,0),0)</f>
        <v>0</v>
      </c>
      <c r="P84" s="50">
        <f t="shared" si="15"/>
        <v>0</v>
      </c>
      <c r="Q84" s="70" t="str">
        <f t="shared" si="16"/>
        <v/>
      </c>
    </row>
    <row r="85" spans="2:17" ht="18.75" customHeight="1" x14ac:dyDescent="0.2">
      <c r="B85" s="27" t="str">
        <f t="shared" si="17"/>
        <v/>
      </c>
      <c r="C85" s="28" t="str">
        <f t="shared" si="11"/>
        <v/>
      </c>
      <c r="D85" s="92" t="str">
        <f t="shared" si="19"/>
        <v/>
      </c>
      <c r="E85" s="92"/>
      <c r="F85" s="85"/>
      <c r="G85" s="54" t="e">
        <f t="shared" si="12"/>
        <v>#N/A</v>
      </c>
      <c r="H85" s="29" t="str">
        <f t="shared" si="13"/>
        <v/>
      </c>
      <c r="I85" s="48" t="str">
        <f>IF(F85="","",SUM($F$13:F85))</f>
        <v/>
      </c>
      <c r="J85" s="28" t="str">
        <f t="shared" si="14"/>
        <v/>
      </c>
      <c r="K85" s="88"/>
      <c r="L85" s="50">
        <f>IF(SUM($L$12:L84)=0,IF(H85&gt;$D$5*0.25,1,0),0)</f>
        <v>0</v>
      </c>
      <c r="M85" s="50">
        <f>IF(SUM($M$12:M84)=0,IF(H85&gt;$D$5*0.5,2,0),0)</f>
        <v>0</v>
      </c>
      <c r="N85" s="50">
        <f>IF(SUM($N$12:N84)=0,IF(H85&gt;$D$5*0.75,3,0),0)</f>
        <v>0</v>
      </c>
      <c r="O85" s="50">
        <f>IF(SUM($O$12:O84)=0,IF(H85&gt;$D$5,4,0),0)</f>
        <v>0</v>
      </c>
      <c r="P85" s="50">
        <f t="shared" si="15"/>
        <v>0</v>
      </c>
      <c r="Q85" s="70" t="str">
        <f t="shared" si="16"/>
        <v/>
      </c>
    </row>
    <row r="86" spans="2:17" ht="18.75" customHeight="1" x14ac:dyDescent="0.2">
      <c r="B86" s="27" t="str">
        <f t="shared" si="17"/>
        <v/>
      </c>
      <c r="C86" s="28" t="str">
        <f t="shared" si="11"/>
        <v/>
      </c>
      <c r="D86" s="92" t="str">
        <f t="shared" si="19"/>
        <v/>
      </c>
      <c r="E86" s="92"/>
      <c r="F86" s="85"/>
      <c r="G86" s="54" t="e">
        <f t="shared" si="12"/>
        <v>#N/A</v>
      </c>
      <c r="H86" s="29" t="str">
        <f t="shared" si="13"/>
        <v/>
      </c>
      <c r="I86" s="48" t="str">
        <f>IF(F86="","",SUM($F$13:F86))</f>
        <v/>
      </c>
      <c r="J86" s="28" t="str">
        <f t="shared" si="14"/>
        <v/>
      </c>
      <c r="K86" s="88"/>
      <c r="L86" s="50">
        <f>IF(SUM($L$12:L85)=0,IF(H86&gt;$D$5*0.25,1,0),0)</f>
        <v>0</v>
      </c>
      <c r="M86" s="50">
        <f>IF(SUM($M$12:M85)=0,IF(H86&gt;$D$5*0.5,2,0),0)</f>
        <v>0</v>
      </c>
      <c r="N86" s="50">
        <f>IF(SUM($N$12:N85)=0,IF(H86&gt;$D$5*0.75,3,0),0)</f>
        <v>0</v>
      </c>
      <c r="O86" s="50">
        <f>IF(SUM($O$12:O85)=0,IF(H86&gt;$D$5,4,0),0)</f>
        <v>0</v>
      </c>
      <c r="P86" s="50">
        <f t="shared" si="15"/>
        <v>0</v>
      </c>
      <c r="Q86" s="70" t="str">
        <f t="shared" si="16"/>
        <v/>
      </c>
    </row>
    <row r="87" spans="2:17" ht="18.75" customHeight="1" x14ac:dyDescent="0.2">
      <c r="B87" s="27" t="str">
        <f t="shared" si="17"/>
        <v/>
      </c>
      <c r="C87" s="28" t="str">
        <f t="shared" si="11"/>
        <v/>
      </c>
      <c r="D87" s="92" t="str">
        <f t="shared" si="19"/>
        <v/>
      </c>
      <c r="E87" s="92"/>
      <c r="F87" s="85"/>
      <c r="G87" s="54" t="e">
        <f t="shared" si="12"/>
        <v>#N/A</v>
      </c>
      <c r="H87" s="29" t="str">
        <f t="shared" si="13"/>
        <v/>
      </c>
      <c r="I87" s="48" t="str">
        <f>IF(F87="","",SUM($F$13:F87))</f>
        <v/>
      </c>
      <c r="J87" s="28" t="str">
        <f t="shared" si="14"/>
        <v/>
      </c>
      <c r="K87" s="88"/>
      <c r="L87" s="50">
        <f>IF(SUM($L$12:L86)=0,IF(H87&gt;$D$5*0.25,1,0),0)</f>
        <v>0</v>
      </c>
      <c r="M87" s="50">
        <f>IF(SUM($M$12:M86)=0,IF(H87&gt;$D$5*0.5,2,0),0)</f>
        <v>0</v>
      </c>
      <c r="N87" s="50">
        <f>IF(SUM($N$12:N86)=0,IF(H87&gt;$D$5*0.75,3,0),0)</f>
        <v>0</v>
      </c>
      <c r="O87" s="50">
        <f>IF(SUM($O$12:O86)=0,IF(H87&gt;$D$5,4,0),0)</f>
        <v>0</v>
      </c>
      <c r="P87" s="50">
        <f t="shared" si="15"/>
        <v>0</v>
      </c>
      <c r="Q87" s="70" t="str">
        <f t="shared" si="16"/>
        <v/>
      </c>
    </row>
    <row r="88" spans="2:17" ht="18.75" customHeight="1" x14ac:dyDescent="0.2">
      <c r="B88" s="27" t="str">
        <f t="shared" si="17"/>
        <v/>
      </c>
      <c r="C88" s="28" t="str">
        <f t="shared" si="11"/>
        <v/>
      </c>
      <c r="D88" s="92" t="str">
        <f t="shared" si="19"/>
        <v/>
      </c>
      <c r="E88" s="92"/>
      <c r="F88" s="85"/>
      <c r="G88" s="54" t="e">
        <f t="shared" si="12"/>
        <v>#N/A</v>
      </c>
      <c r="H88" s="29" t="str">
        <f t="shared" si="13"/>
        <v/>
      </c>
      <c r="I88" s="48" t="str">
        <f>IF(F88="","",SUM($F$13:F88))</f>
        <v/>
      </c>
      <c r="J88" s="28" t="str">
        <f t="shared" si="14"/>
        <v/>
      </c>
      <c r="K88" s="88"/>
      <c r="L88" s="50">
        <f>IF(SUM($L$12:L87)=0,IF(H88&gt;$D$5*0.25,1,0),0)</f>
        <v>0</v>
      </c>
      <c r="M88" s="50">
        <f>IF(SUM($M$12:M87)=0,IF(H88&gt;$D$5*0.5,2,0),0)</f>
        <v>0</v>
      </c>
      <c r="N88" s="50">
        <f>IF(SUM($N$12:N87)=0,IF(H88&gt;$D$5*0.75,3,0),0)</f>
        <v>0</v>
      </c>
      <c r="O88" s="50">
        <f>IF(SUM($O$12:O87)=0,IF(H88&gt;$D$5,4,0),0)</f>
        <v>0</v>
      </c>
      <c r="P88" s="50">
        <f t="shared" si="15"/>
        <v>0</v>
      </c>
      <c r="Q88" s="70" t="str">
        <f t="shared" si="16"/>
        <v/>
      </c>
    </row>
    <row r="89" spans="2:17" ht="18.75" customHeight="1" x14ac:dyDescent="0.2">
      <c r="B89" s="27" t="str">
        <f t="shared" si="17"/>
        <v/>
      </c>
      <c r="C89" s="28" t="str">
        <f t="shared" si="11"/>
        <v/>
      </c>
      <c r="D89" s="92" t="str">
        <f t="shared" si="19"/>
        <v/>
      </c>
      <c r="E89" s="92"/>
      <c r="F89" s="85"/>
      <c r="G89" s="54" t="e">
        <f t="shared" si="12"/>
        <v>#N/A</v>
      </c>
      <c r="H89" s="29" t="str">
        <f t="shared" si="13"/>
        <v/>
      </c>
      <c r="I89" s="48" t="str">
        <f>IF(F89="","",SUM($F$13:F89))</f>
        <v/>
      </c>
      <c r="J89" s="28" t="str">
        <f t="shared" si="14"/>
        <v/>
      </c>
      <c r="K89" s="88"/>
      <c r="L89" s="50">
        <f>IF(SUM($L$12:L88)=0,IF(H89&gt;$D$5*0.25,1,0),0)</f>
        <v>0</v>
      </c>
      <c r="M89" s="50">
        <f>IF(SUM($M$12:M88)=0,IF(H89&gt;$D$5*0.5,2,0),0)</f>
        <v>0</v>
      </c>
      <c r="N89" s="50">
        <f>IF(SUM($N$12:N88)=0,IF(H89&gt;$D$5*0.75,3,0),0)</f>
        <v>0</v>
      </c>
      <c r="O89" s="50">
        <f>IF(SUM($O$12:O88)=0,IF(H89&gt;$D$5,4,0),0)</f>
        <v>0</v>
      </c>
      <c r="P89" s="50">
        <f t="shared" si="15"/>
        <v>0</v>
      </c>
      <c r="Q89" s="70" t="str">
        <f t="shared" si="16"/>
        <v/>
      </c>
    </row>
    <row r="90" spans="2:17" ht="18.75" customHeight="1" x14ac:dyDescent="0.2">
      <c r="B90" s="27" t="str">
        <f t="shared" si="17"/>
        <v/>
      </c>
      <c r="C90" s="28" t="str">
        <f t="shared" si="11"/>
        <v/>
      </c>
      <c r="D90" s="92" t="str">
        <f t="shared" si="19"/>
        <v/>
      </c>
      <c r="E90" s="92"/>
      <c r="F90" s="85"/>
      <c r="G90" s="54" t="e">
        <f t="shared" si="12"/>
        <v>#N/A</v>
      </c>
      <c r="H90" s="29" t="str">
        <f t="shared" si="13"/>
        <v/>
      </c>
      <c r="I90" s="48" t="str">
        <f>IF(F90="","",SUM($F$13:F90))</f>
        <v/>
      </c>
      <c r="J90" s="28" t="str">
        <f t="shared" si="14"/>
        <v/>
      </c>
      <c r="K90" s="88"/>
      <c r="L90" s="50">
        <f>IF(SUM($L$12:L89)=0,IF(H90&gt;$D$5*0.25,1,0),0)</f>
        <v>0</v>
      </c>
      <c r="M90" s="50">
        <f>IF(SUM($M$12:M89)=0,IF(H90&gt;$D$5*0.5,2,0),0)</f>
        <v>0</v>
      </c>
      <c r="N90" s="50">
        <f>IF(SUM($N$12:N89)=0,IF(H90&gt;$D$5*0.75,3,0),0)</f>
        <v>0</v>
      </c>
      <c r="O90" s="50">
        <f>IF(SUM($O$12:O89)=0,IF(H90&gt;$D$5,4,0),0)</f>
        <v>0</v>
      </c>
      <c r="P90" s="50">
        <f t="shared" si="15"/>
        <v>0</v>
      </c>
      <c r="Q90" s="70" t="str">
        <f t="shared" si="16"/>
        <v/>
      </c>
    </row>
    <row r="91" spans="2:17" ht="18.75" customHeight="1" x14ac:dyDescent="0.2">
      <c r="B91" s="27" t="str">
        <f t="shared" si="17"/>
        <v/>
      </c>
      <c r="C91" s="28" t="str">
        <f t="shared" si="11"/>
        <v/>
      </c>
      <c r="D91" s="92" t="str">
        <f t="shared" si="19"/>
        <v/>
      </c>
      <c r="E91" s="92"/>
      <c r="F91" s="85"/>
      <c r="G91" s="54" t="e">
        <f t="shared" si="12"/>
        <v>#N/A</v>
      </c>
      <c r="H91" s="29" t="str">
        <f t="shared" si="13"/>
        <v/>
      </c>
      <c r="I91" s="48" t="str">
        <f>IF(F91="","",SUM($F$13:F91))</f>
        <v/>
      </c>
      <c r="J91" s="28" t="str">
        <f t="shared" si="14"/>
        <v/>
      </c>
      <c r="K91" s="88"/>
      <c r="L91" s="50">
        <f>IF(SUM($L$12:L90)=0,IF(H91&gt;$D$5*0.25,1,0),0)</f>
        <v>0</v>
      </c>
      <c r="M91" s="50">
        <f>IF(SUM($M$12:M90)=0,IF(H91&gt;$D$5*0.5,2,0),0)</f>
        <v>0</v>
      </c>
      <c r="N91" s="50">
        <f>IF(SUM($N$12:N90)=0,IF(H91&gt;$D$5*0.75,3,0),0)</f>
        <v>0</v>
      </c>
      <c r="O91" s="50">
        <f>IF(SUM($O$12:O90)=0,IF(H91&gt;$D$5,4,0),0)</f>
        <v>0</v>
      </c>
      <c r="P91" s="50">
        <f t="shared" si="15"/>
        <v>0</v>
      </c>
      <c r="Q91" s="70" t="str">
        <f t="shared" si="16"/>
        <v/>
      </c>
    </row>
    <row r="92" spans="2:17" ht="18.75" customHeight="1" x14ac:dyDescent="0.2">
      <c r="B92" s="27" t="str">
        <f t="shared" si="17"/>
        <v/>
      </c>
      <c r="C92" s="28" t="str">
        <f t="shared" si="11"/>
        <v/>
      </c>
      <c r="D92" s="92" t="str">
        <f t="shared" si="19"/>
        <v/>
      </c>
      <c r="E92" s="92"/>
      <c r="F92" s="85"/>
      <c r="G92" s="54" t="e">
        <f t="shared" si="12"/>
        <v>#N/A</v>
      </c>
      <c r="H92" s="29" t="str">
        <f t="shared" si="13"/>
        <v/>
      </c>
      <c r="I92" s="48" t="str">
        <f>IF(F92="","",SUM($F$13:F92))</f>
        <v/>
      </c>
      <c r="J92" s="28" t="str">
        <f t="shared" si="14"/>
        <v/>
      </c>
      <c r="K92" s="88"/>
      <c r="L92" s="50">
        <f>IF(SUM($L$12:L91)=0,IF(H92&gt;$D$5*0.25,1,0),0)</f>
        <v>0</v>
      </c>
      <c r="M92" s="50">
        <f>IF(SUM($M$12:M91)=0,IF(H92&gt;$D$5*0.5,2,0),0)</f>
        <v>0</v>
      </c>
      <c r="N92" s="50">
        <f>IF(SUM($N$12:N91)=0,IF(H92&gt;$D$5*0.75,3,0),0)</f>
        <v>0</v>
      </c>
      <c r="O92" s="50">
        <f>IF(SUM($O$12:O91)=0,IF(H92&gt;$D$5,4,0),0)</f>
        <v>0</v>
      </c>
      <c r="P92" s="50">
        <f t="shared" si="15"/>
        <v>0</v>
      </c>
      <c r="Q92" s="70" t="str">
        <f t="shared" si="16"/>
        <v/>
      </c>
    </row>
    <row r="93" spans="2:17" ht="18.75" customHeight="1" x14ac:dyDescent="0.2">
      <c r="B93" s="27" t="str">
        <f t="shared" si="17"/>
        <v/>
      </c>
      <c r="C93" s="28" t="str">
        <f t="shared" si="11"/>
        <v/>
      </c>
      <c r="D93" s="92" t="str">
        <f t="shared" si="19"/>
        <v/>
      </c>
      <c r="E93" s="92"/>
      <c r="F93" s="85"/>
      <c r="G93" s="54" t="e">
        <f t="shared" si="12"/>
        <v>#N/A</v>
      </c>
      <c r="H93" s="29" t="str">
        <f t="shared" si="13"/>
        <v/>
      </c>
      <c r="I93" s="48" t="str">
        <f>IF(F93="","",SUM($F$13:F93))</f>
        <v/>
      </c>
      <c r="J93" s="28" t="str">
        <f t="shared" si="14"/>
        <v/>
      </c>
      <c r="K93" s="88"/>
      <c r="L93" s="50">
        <f>IF(SUM($L$12:L92)=0,IF(H93&gt;$D$5*0.25,1,0),0)</f>
        <v>0</v>
      </c>
      <c r="M93" s="50">
        <f>IF(SUM($M$12:M92)=0,IF(H93&gt;$D$5*0.5,2,0),0)</f>
        <v>0</v>
      </c>
      <c r="N93" s="50">
        <f>IF(SUM($N$12:N92)=0,IF(H93&gt;$D$5*0.75,3,0),0)</f>
        <v>0</v>
      </c>
      <c r="O93" s="50">
        <f>IF(SUM($O$12:O92)=0,IF(H93&gt;$D$5,4,0),0)</f>
        <v>0</v>
      </c>
      <c r="P93" s="50">
        <f t="shared" si="15"/>
        <v>0</v>
      </c>
      <c r="Q93" s="70" t="str">
        <f t="shared" si="16"/>
        <v/>
      </c>
    </row>
    <row r="94" spans="2:17" ht="18.75" customHeight="1" x14ac:dyDescent="0.2">
      <c r="B94" s="27" t="str">
        <f t="shared" si="17"/>
        <v/>
      </c>
      <c r="C94" s="28" t="str">
        <f t="shared" si="11"/>
        <v/>
      </c>
      <c r="D94" s="92" t="str">
        <f t="shared" si="19"/>
        <v/>
      </c>
      <c r="E94" s="92"/>
      <c r="F94" s="85"/>
      <c r="G94" s="54" t="e">
        <f t="shared" si="12"/>
        <v>#N/A</v>
      </c>
      <c r="H94" s="29" t="str">
        <f t="shared" si="13"/>
        <v/>
      </c>
      <c r="I94" s="48" t="str">
        <f>IF(F94="","",SUM($F$13:F94))</f>
        <v/>
      </c>
      <c r="J94" s="28" t="str">
        <f t="shared" si="14"/>
        <v/>
      </c>
      <c r="K94" s="88"/>
      <c r="L94" s="50">
        <f>IF(SUM($L$12:L93)=0,IF(H94&gt;$D$5*0.25,1,0),0)</f>
        <v>0</v>
      </c>
      <c r="M94" s="50">
        <f>IF(SUM($M$12:M93)=0,IF(H94&gt;$D$5*0.5,2,0),0)</f>
        <v>0</v>
      </c>
      <c r="N94" s="50">
        <f>IF(SUM($N$12:N93)=0,IF(H94&gt;$D$5*0.75,3,0),0)</f>
        <v>0</v>
      </c>
      <c r="O94" s="50">
        <f>IF(SUM($O$12:O93)=0,IF(H94&gt;$D$5,4,0),0)</f>
        <v>0</v>
      </c>
      <c r="P94" s="50">
        <f t="shared" si="15"/>
        <v>0</v>
      </c>
      <c r="Q94" s="70" t="str">
        <f t="shared" si="16"/>
        <v/>
      </c>
    </row>
    <row r="95" spans="2:17" ht="18.75" customHeight="1" x14ac:dyDescent="0.2">
      <c r="B95" s="27" t="str">
        <f t="shared" si="17"/>
        <v/>
      </c>
      <c r="C95" s="28" t="str">
        <f t="shared" si="11"/>
        <v/>
      </c>
      <c r="D95" s="92" t="str">
        <f t="shared" si="19"/>
        <v/>
      </c>
      <c r="E95" s="92"/>
      <c r="F95" s="85"/>
      <c r="G95" s="54" t="e">
        <f t="shared" si="12"/>
        <v>#N/A</v>
      </c>
      <c r="H95" s="29" t="str">
        <f t="shared" si="13"/>
        <v/>
      </c>
      <c r="I95" s="48" t="str">
        <f>IF(F95="","",SUM($F$13:F95))</f>
        <v/>
      </c>
      <c r="J95" s="28" t="str">
        <f t="shared" si="14"/>
        <v/>
      </c>
      <c r="K95" s="88"/>
      <c r="L95" s="50">
        <f>IF(SUM($L$12:L94)=0,IF(H95&gt;$D$5*0.25,1,0),0)</f>
        <v>0</v>
      </c>
      <c r="M95" s="50">
        <f>IF(SUM($M$12:M94)=0,IF(H95&gt;$D$5*0.5,2,0),0)</f>
        <v>0</v>
      </c>
      <c r="N95" s="50">
        <f>IF(SUM($N$12:N94)=0,IF(H95&gt;$D$5*0.75,3,0),0)</f>
        <v>0</v>
      </c>
      <c r="O95" s="50">
        <f>IF(SUM($O$12:O94)=0,IF(H95&gt;$D$5,4,0),0)</f>
        <v>0</v>
      </c>
      <c r="P95" s="50">
        <f t="shared" si="15"/>
        <v>0</v>
      </c>
      <c r="Q95" s="70" t="str">
        <f t="shared" si="16"/>
        <v/>
      </c>
    </row>
    <row r="96" spans="2:17" ht="18.75" customHeight="1" x14ac:dyDescent="0.2">
      <c r="B96" s="27" t="str">
        <f t="shared" si="17"/>
        <v/>
      </c>
      <c r="C96" s="28" t="str">
        <f t="shared" si="11"/>
        <v/>
      </c>
      <c r="D96" s="92" t="str">
        <f t="shared" si="19"/>
        <v/>
      </c>
      <c r="E96" s="92"/>
      <c r="F96" s="85"/>
      <c r="G96" s="54" t="e">
        <f t="shared" si="12"/>
        <v>#N/A</v>
      </c>
      <c r="H96" s="29" t="str">
        <f t="shared" si="13"/>
        <v/>
      </c>
      <c r="I96" s="48" t="str">
        <f>IF(F96="","",SUM($F$13:F96))</f>
        <v/>
      </c>
      <c r="J96" s="28" t="str">
        <f t="shared" si="14"/>
        <v/>
      </c>
      <c r="K96" s="88"/>
      <c r="L96" s="50">
        <f>IF(SUM($L$12:L95)=0,IF(H96&gt;$D$5*0.25,1,0),0)</f>
        <v>0</v>
      </c>
      <c r="M96" s="50">
        <f>IF(SUM($M$12:M95)=0,IF(H96&gt;$D$5*0.5,2,0),0)</f>
        <v>0</v>
      </c>
      <c r="N96" s="50">
        <f>IF(SUM($N$12:N95)=0,IF(H96&gt;$D$5*0.75,3,0),0)</f>
        <v>0</v>
      </c>
      <c r="O96" s="50">
        <f>IF(SUM($O$12:O95)=0,IF(H96&gt;$D$5,4,0),0)</f>
        <v>0</v>
      </c>
      <c r="P96" s="50">
        <f t="shared" si="15"/>
        <v>0</v>
      </c>
      <c r="Q96" s="70" t="str">
        <f t="shared" si="16"/>
        <v/>
      </c>
    </row>
    <row r="97" spans="2:17" ht="18.75" customHeight="1" x14ac:dyDescent="0.2">
      <c r="B97" s="27" t="str">
        <f t="shared" si="17"/>
        <v/>
      </c>
      <c r="C97" s="28" t="str">
        <f t="shared" si="11"/>
        <v/>
      </c>
      <c r="D97" s="92" t="str">
        <f t="shared" si="19"/>
        <v/>
      </c>
      <c r="E97" s="92"/>
      <c r="F97" s="85"/>
      <c r="G97" s="54" t="e">
        <f t="shared" si="12"/>
        <v>#N/A</v>
      </c>
      <c r="H97" s="29" t="str">
        <f t="shared" si="13"/>
        <v/>
      </c>
      <c r="I97" s="48" t="str">
        <f>IF(F97="","",SUM($F$13:F97))</f>
        <v/>
      </c>
      <c r="J97" s="28" t="str">
        <f t="shared" si="14"/>
        <v/>
      </c>
      <c r="K97" s="88"/>
      <c r="L97" s="50">
        <f>IF(SUM($L$12:L96)=0,IF(H97&gt;$D$5*0.25,1,0),0)</f>
        <v>0</v>
      </c>
      <c r="M97" s="50">
        <f>IF(SUM($M$12:M96)=0,IF(H97&gt;$D$5*0.5,2,0),0)</f>
        <v>0</v>
      </c>
      <c r="N97" s="50">
        <f>IF(SUM($N$12:N96)=0,IF(H97&gt;$D$5*0.75,3,0),0)</f>
        <v>0</v>
      </c>
      <c r="O97" s="50">
        <f>IF(SUM($O$12:O96)=0,IF(H97&gt;$D$5,4,0),0)</f>
        <v>0</v>
      </c>
      <c r="P97" s="50">
        <f t="shared" si="15"/>
        <v>0</v>
      </c>
      <c r="Q97" s="70" t="str">
        <f t="shared" si="16"/>
        <v/>
      </c>
    </row>
    <row r="98" spans="2:17" ht="18.75" customHeight="1" x14ac:dyDescent="0.2">
      <c r="B98" s="27" t="str">
        <f t="shared" si="17"/>
        <v/>
      </c>
      <c r="C98" s="28" t="str">
        <f t="shared" si="11"/>
        <v/>
      </c>
      <c r="D98" s="92" t="str">
        <f t="shared" si="19"/>
        <v/>
      </c>
      <c r="E98" s="92"/>
      <c r="F98" s="85"/>
      <c r="G98" s="54" t="e">
        <f t="shared" si="12"/>
        <v>#N/A</v>
      </c>
      <c r="H98" s="29" t="str">
        <f t="shared" si="13"/>
        <v/>
      </c>
      <c r="I98" s="48" t="str">
        <f>IF(F98="","",SUM($F$13:F98))</f>
        <v/>
      </c>
      <c r="J98" s="28" t="str">
        <f t="shared" si="14"/>
        <v/>
      </c>
      <c r="K98" s="88"/>
      <c r="L98" s="50">
        <f>IF(SUM($L$12:L97)=0,IF(H98&gt;$D$5*0.25,1,0),0)</f>
        <v>0</v>
      </c>
      <c r="M98" s="50">
        <f>IF(SUM($M$12:M97)=0,IF(H98&gt;$D$5*0.5,2,0),0)</f>
        <v>0</v>
      </c>
      <c r="N98" s="50">
        <f>IF(SUM($N$12:N97)=0,IF(H98&gt;$D$5*0.75,3,0),0)</f>
        <v>0</v>
      </c>
      <c r="O98" s="50">
        <f>IF(SUM($O$12:O97)=0,IF(H98&gt;$D$5,4,0),0)</f>
        <v>0</v>
      </c>
      <c r="P98" s="50">
        <f t="shared" si="15"/>
        <v>0</v>
      </c>
      <c r="Q98" s="70" t="str">
        <f t="shared" si="16"/>
        <v/>
      </c>
    </row>
    <row r="99" spans="2:17" ht="18.75" customHeight="1" x14ac:dyDescent="0.2">
      <c r="B99" s="27" t="str">
        <f t="shared" si="17"/>
        <v/>
      </c>
      <c r="C99" s="28" t="str">
        <f t="shared" si="11"/>
        <v/>
      </c>
      <c r="D99" s="92" t="str">
        <f t="shared" si="19"/>
        <v/>
      </c>
      <c r="E99" s="92"/>
      <c r="F99" s="85"/>
      <c r="G99" s="54" t="e">
        <f t="shared" si="12"/>
        <v>#N/A</v>
      </c>
      <c r="H99" s="29" t="str">
        <f t="shared" si="13"/>
        <v/>
      </c>
      <c r="I99" s="48" t="str">
        <f>IF(F99="","",SUM($F$13:F99))</f>
        <v/>
      </c>
      <c r="J99" s="28" t="str">
        <f t="shared" si="14"/>
        <v/>
      </c>
      <c r="K99" s="88"/>
      <c r="L99" s="50">
        <f>IF(SUM($L$12:L98)=0,IF(H99&gt;$D$5*0.25,1,0),0)</f>
        <v>0</v>
      </c>
      <c r="M99" s="50">
        <f>IF(SUM($M$12:M98)=0,IF(H99&gt;$D$5*0.5,2,0),0)</f>
        <v>0</v>
      </c>
      <c r="N99" s="50">
        <f>IF(SUM($N$12:N98)=0,IF(H99&gt;$D$5*0.75,3,0),0)</f>
        <v>0</v>
      </c>
      <c r="O99" s="50">
        <f>IF(SUM($O$12:O98)=0,IF(H99&gt;$D$5,4,0),0)</f>
        <v>0</v>
      </c>
      <c r="P99" s="50">
        <f t="shared" si="15"/>
        <v>0</v>
      </c>
      <c r="Q99" s="70" t="str">
        <f t="shared" si="16"/>
        <v/>
      </c>
    </row>
    <row r="100" spans="2:17" ht="18.75" customHeight="1" x14ac:dyDescent="0.2">
      <c r="B100" s="27" t="str">
        <f t="shared" si="17"/>
        <v/>
      </c>
      <c r="C100" s="28" t="str">
        <f t="shared" si="11"/>
        <v/>
      </c>
      <c r="D100" s="92" t="str">
        <f t="shared" si="19"/>
        <v/>
      </c>
      <c r="E100" s="92"/>
      <c r="F100" s="85"/>
      <c r="G100" s="54" t="e">
        <f t="shared" si="12"/>
        <v>#N/A</v>
      </c>
      <c r="H100" s="29" t="str">
        <f t="shared" si="13"/>
        <v/>
      </c>
      <c r="I100" s="48" t="str">
        <f>IF(F100="","",SUM($F$13:F100))</f>
        <v/>
      </c>
      <c r="J100" s="28" t="str">
        <f t="shared" si="14"/>
        <v/>
      </c>
      <c r="K100" s="88"/>
      <c r="L100" s="50">
        <f>IF(SUM($L$12:L99)=0,IF(H100&gt;$D$5*0.25,1,0),0)</f>
        <v>0</v>
      </c>
      <c r="M100" s="50">
        <f>IF(SUM($M$12:M99)=0,IF(H100&gt;$D$5*0.5,2,0),0)</f>
        <v>0</v>
      </c>
      <c r="N100" s="50">
        <f>IF(SUM($N$12:N99)=0,IF(H100&gt;$D$5*0.75,3,0),0)</f>
        <v>0</v>
      </c>
      <c r="O100" s="50">
        <f>IF(SUM($O$12:O99)=0,IF(H100&gt;$D$5,4,0),0)</f>
        <v>0</v>
      </c>
      <c r="P100" s="50">
        <f t="shared" si="15"/>
        <v>0</v>
      </c>
      <c r="Q100" s="70" t="str">
        <f t="shared" si="16"/>
        <v/>
      </c>
    </row>
    <row r="101" spans="2:17" ht="18.75" customHeight="1" x14ac:dyDescent="0.2">
      <c r="B101" s="27" t="str">
        <f t="shared" si="17"/>
        <v/>
      </c>
      <c r="C101" s="28" t="str">
        <f t="shared" si="11"/>
        <v/>
      </c>
      <c r="D101" s="92" t="str">
        <f t="shared" si="19"/>
        <v/>
      </c>
      <c r="E101" s="92"/>
      <c r="F101" s="85"/>
      <c r="G101" s="54" t="e">
        <f t="shared" si="12"/>
        <v>#N/A</v>
      </c>
      <c r="H101" s="29" t="str">
        <f t="shared" si="13"/>
        <v/>
      </c>
      <c r="I101" s="48" t="str">
        <f>IF(F101="","",SUM($F$13:F101))</f>
        <v/>
      </c>
      <c r="J101" s="28" t="str">
        <f t="shared" si="14"/>
        <v/>
      </c>
      <c r="K101" s="88"/>
      <c r="L101" s="50">
        <f>IF(SUM($L$12:L100)=0,IF(H101&gt;$D$5*0.25,1,0),0)</f>
        <v>0</v>
      </c>
      <c r="M101" s="50">
        <f>IF(SUM($M$12:M100)=0,IF(H101&gt;$D$5*0.5,2,0),0)</f>
        <v>0</v>
      </c>
      <c r="N101" s="50">
        <f>IF(SUM($N$12:N100)=0,IF(H101&gt;$D$5*0.75,3,0),0)</f>
        <v>0</v>
      </c>
      <c r="O101" s="50">
        <f>IF(SUM($O$12:O100)=0,IF(H101&gt;$D$5,4,0),0)</f>
        <v>0</v>
      </c>
      <c r="P101" s="50">
        <f t="shared" si="15"/>
        <v>0</v>
      </c>
      <c r="Q101" s="70" t="str">
        <f t="shared" si="16"/>
        <v/>
      </c>
    </row>
    <row r="102" spans="2:17" ht="18.75" customHeight="1" thickBot="1" x14ac:dyDescent="0.25">
      <c r="B102" s="30" t="str">
        <f t="shared" si="17"/>
        <v/>
      </c>
      <c r="C102" s="31" t="str">
        <f t="shared" si="11"/>
        <v/>
      </c>
      <c r="D102" s="97" t="str">
        <f t="shared" si="19"/>
        <v/>
      </c>
      <c r="E102" s="97"/>
      <c r="F102" s="86"/>
      <c r="G102" s="54" t="e">
        <f t="shared" si="12"/>
        <v>#N/A</v>
      </c>
      <c r="H102" s="32" t="str">
        <f t="shared" si="13"/>
        <v/>
      </c>
      <c r="I102" s="49" t="str">
        <f>IF(F102="","",SUM($F$13:F102))</f>
        <v/>
      </c>
      <c r="J102" s="31" t="str">
        <f t="shared" si="14"/>
        <v/>
      </c>
      <c r="K102" s="89"/>
      <c r="L102" s="50">
        <f>IF(SUM($L$12:L101)=0,IF(H102&gt;$D$5*0.25,1,0),0)</f>
        <v>0</v>
      </c>
      <c r="M102" s="50">
        <f t="shared" ref="M102" si="20">IF(H102&gt;$D$5*0.5,1,0)</f>
        <v>1</v>
      </c>
      <c r="N102" s="50">
        <f t="shared" ref="N102" si="21">IF(H102&gt;$D$5*0.75,1,0)</f>
        <v>1</v>
      </c>
      <c r="O102" s="50"/>
      <c r="P102" s="50"/>
      <c r="Q102" s="70"/>
    </row>
    <row r="103" spans="2:17" ht="13.5" thickTop="1" x14ac:dyDescent="0.2">
      <c r="B103" s="8"/>
    </row>
    <row r="104" spans="2:17" x14ac:dyDescent="0.2">
      <c r="B104" s="8"/>
    </row>
    <row r="105" spans="2:17" x14ac:dyDescent="0.2">
      <c r="B105" s="8"/>
    </row>
    <row r="106" spans="2:17" x14ac:dyDescent="0.2">
      <c r="B106" s="8"/>
    </row>
    <row r="107" spans="2:17" x14ac:dyDescent="0.2">
      <c r="B107" s="8"/>
    </row>
    <row r="108" spans="2:17" x14ac:dyDescent="0.2">
      <c r="B108" s="8"/>
    </row>
    <row r="109" spans="2:17" x14ac:dyDescent="0.2">
      <c r="B109" s="8"/>
    </row>
  </sheetData>
  <sheetProtection password="EB50" sheet="1" objects="1" scenarios="1"/>
  <mergeCells count="93">
    <mergeCell ref="D102:E102"/>
    <mergeCell ref="D24:E24"/>
    <mergeCell ref="D25:E25"/>
    <mergeCell ref="D26:E26"/>
    <mergeCell ref="D27:E27"/>
    <mergeCell ref="D28:E28"/>
    <mergeCell ref="D29:E29"/>
    <mergeCell ref="D35:E35"/>
    <mergeCell ref="D36:E36"/>
    <mergeCell ref="D37:E37"/>
    <mergeCell ref="D38:E38"/>
    <mergeCell ref="D39:E39"/>
    <mergeCell ref="D40:E40"/>
    <mergeCell ref="D48:E48"/>
    <mergeCell ref="D49:E49"/>
    <mergeCell ref="D50:E50"/>
    <mergeCell ref="D21:E21"/>
    <mergeCell ref="D22:E22"/>
    <mergeCell ref="D30:E30"/>
    <mergeCell ref="D89:E89"/>
    <mergeCell ref="D90:E90"/>
    <mergeCell ref="D41:E41"/>
    <mergeCell ref="D74:E74"/>
    <mergeCell ref="D75:E75"/>
    <mergeCell ref="D76:E76"/>
    <mergeCell ref="D77:E77"/>
    <mergeCell ref="D42:E42"/>
    <mergeCell ref="D43:E43"/>
    <mergeCell ref="D44:E44"/>
    <mergeCell ref="D45:E45"/>
    <mergeCell ref="D46:E46"/>
    <mergeCell ref="D47:E47"/>
    <mergeCell ref="B2:K2"/>
    <mergeCell ref="D31:E31"/>
    <mergeCell ref="D32:E32"/>
    <mergeCell ref="D33:E33"/>
    <mergeCell ref="D34:E34"/>
    <mergeCell ref="D23:E23"/>
    <mergeCell ref="D11:E11"/>
    <mergeCell ref="D12:E12"/>
    <mergeCell ref="D13:E13"/>
    <mergeCell ref="D14:E14"/>
    <mergeCell ref="D15:E15"/>
    <mergeCell ref="D16:E16"/>
    <mergeCell ref="D17:E17"/>
    <mergeCell ref="D18:E18"/>
    <mergeCell ref="D19:E19"/>
    <mergeCell ref="D20:E20"/>
    <mergeCell ref="D51:E51"/>
    <mergeCell ref="D52:E52"/>
    <mergeCell ref="D78:E78"/>
    <mergeCell ref="D100:E100"/>
    <mergeCell ref="D101:E101"/>
    <mergeCell ref="D95:E95"/>
    <mergeCell ref="D79:E79"/>
    <mergeCell ref="D80:E80"/>
    <mergeCell ref="D81:E81"/>
    <mergeCell ref="D82:E82"/>
    <mergeCell ref="D83:E83"/>
    <mergeCell ref="D96:E96"/>
    <mergeCell ref="D97:E97"/>
    <mergeCell ref="D84:E84"/>
    <mergeCell ref="D85:E85"/>
    <mergeCell ref="D86:E86"/>
    <mergeCell ref="D53:E53"/>
    <mergeCell ref="D54:E54"/>
    <mergeCell ref="D55:E55"/>
    <mergeCell ref="D73:E73"/>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87:E87"/>
    <mergeCell ref="D88:E88"/>
    <mergeCell ref="D98:E98"/>
    <mergeCell ref="D99:E99"/>
    <mergeCell ref="D91:E91"/>
    <mergeCell ref="D92:E92"/>
    <mergeCell ref="D93:E93"/>
    <mergeCell ref="D94:E94"/>
  </mergeCells>
  <hyperlinks>
    <hyperlink ref="S4" location="Help!A1" display="Click here for help"/>
  </hyperlinks>
  <pageMargins left="0.70866141732283472" right="0.70866141732283472" top="0.74803149606299213" bottom="0.74803149606299213" header="0.31496062992125984" footer="0.31496062992125984"/>
  <pageSetup paperSize="9" scale="70" fitToHeight="2" orientation="portrait" r:id="rId1"/>
  <headerFooter>
    <oddHeader>Page &amp;P of &amp;N</oddHeader>
  </headerFooter>
  <ignoredErrors>
    <ignoredError sqref="I14 I15:I2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N52"/>
  <sheetViews>
    <sheetView showGridLines="0" view="pageBreakPreview" zoomScale="103" zoomScaleNormal="115" zoomScaleSheetLayoutView="103" workbookViewId="0">
      <selection activeCell="Q64" sqref="Q64"/>
    </sheetView>
  </sheetViews>
  <sheetFormatPr defaultRowHeight="15" x14ac:dyDescent="0.25"/>
  <cols>
    <col min="12" max="12" width="9.140625" customWidth="1"/>
  </cols>
  <sheetData>
    <row r="1" spans="1:14" ht="51.75" customHeight="1" x14ac:dyDescent="0.25">
      <c r="A1" s="71" t="s">
        <v>91</v>
      </c>
      <c r="B1" s="71"/>
      <c r="C1" s="71"/>
      <c r="D1" s="71"/>
      <c r="E1" s="71"/>
      <c r="F1" s="71"/>
      <c r="G1" s="71"/>
      <c r="H1" s="71"/>
      <c r="I1" s="73"/>
      <c r="J1" s="2"/>
      <c r="K1" s="2"/>
      <c r="L1" s="2"/>
    </row>
    <row r="2" spans="1:14" x14ac:dyDescent="0.25">
      <c r="A2" s="77"/>
      <c r="B2" s="77"/>
      <c r="C2" s="77"/>
      <c r="D2" s="77"/>
      <c r="E2" s="77"/>
      <c r="F2" s="77"/>
      <c r="G2" s="77"/>
      <c r="H2" s="77"/>
      <c r="I2" s="77"/>
      <c r="J2" s="77"/>
      <c r="K2" s="77"/>
      <c r="L2" s="77"/>
      <c r="M2" s="77"/>
      <c r="N2" s="77"/>
    </row>
    <row r="3" spans="1:14" x14ac:dyDescent="0.25">
      <c r="A3" s="77"/>
      <c r="B3" s="77"/>
      <c r="C3" s="77"/>
      <c r="D3" s="77"/>
      <c r="E3" s="77"/>
      <c r="F3" s="77"/>
      <c r="G3" s="77"/>
      <c r="H3" s="77"/>
      <c r="I3" s="77"/>
      <c r="J3" s="77"/>
      <c r="K3" s="77"/>
      <c r="L3" s="77"/>
      <c r="M3" s="77"/>
      <c r="N3" s="77"/>
    </row>
    <row r="4" spans="1:14" x14ac:dyDescent="0.25">
      <c r="A4" s="77"/>
      <c r="B4" s="77"/>
      <c r="C4" s="77"/>
      <c r="D4" s="77"/>
      <c r="E4" s="77"/>
      <c r="F4" s="77"/>
      <c r="G4" s="77"/>
      <c r="H4" s="77"/>
      <c r="I4" s="77"/>
      <c r="J4" s="77"/>
      <c r="K4" s="77"/>
      <c r="L4" s="77"/>
      <c r="M4" s="77"/>
      <c r="N4" s="77"/>
    </row>
    <row r="5" spans="1:14" x14ac:dyDescent="0.25">
      <c r="A5" s="77"/>
      <c r="B5" s="77"/>
      <c r="C5" s="77"/>
      <c r="D5" s="77"/>
      <c r="E5" s="77"/>
      <c r="F5" s="77"/>
      <c r="G5" s="77"/>
      <c r="H5" s="77"/>
      <c r="I5" s="77"/>
      <c r="J5" s="77"/>
      <c r="K5" s="77"/>
      <c r="L5" s="77"/>
      <c r="M5" s="77"/>
      <c r="N5" s="77"/>
    </row>
    <row r="6" spans="1:14" x14ac:dyDescent="0.25">
      <c r="A6" s="77"/>
      <c r="B6" s="77"/>
      <c r="C6" s="77"/>
      <c r="D6" s="77"/>
      <c r="E6" s="77"/>
      <c r="F6" s="77"/>
      <c r="G6" s="77"/>
      <c r="H6" s="77"/>
      <c r="I6" s="77"/>
      <c r="J6" s="77"/>
      <c r="K6" s="77"/>
      <c r="L6" s="77"/>
      <c r="M6" s="77"/>
      <c r="N6" s="77"/>
    </row>
    <row r="7" spans="1:14" x14ac:dyDescent="0.25">
      <c r="A7" s="77"/>
      <c r="B7" s="77"/>
      <c r="C7" s="77"/>
      <c r="D7" s="77"/>
      <c r="E7" s="77"/>
      <c r="F7" s="77"/>
      <c r="G7" s="77"/>
      <c r="H7" s="77"/>
      <c r="I7" s="77"/>
      <c r="J7" s="77"/>
      <c r="K7" s="77"/>
      <c r="L7" s="77"/>
      <c r="M7" s="77"/>
      <c r="N7" s="77"/>
    </row>
    <row r="8" spans="1:14" x14ac:dyDescent="0.25">
      <c r="A8" s="77"/>
      <c r="B8" s="77"/>
      <c r="C8" s="77"/>
      <c r="D8" s="77"/>
      <c r="E8" s="77"/>
      <c r="F8" s="77"/>
      <c r="G8" s="77"/>
      <c r="H8" s="77"/>
      <c r="I8" s="77"/>
      <c r="J8" s="77"/>
      <c r="K8" s="77"/>
      <c r="L8" s="77"/>
      <c r="M8" s="77"/>
      <c r="N8" s="77"/>
    </row>
    <row r="9" spans="1:14" x14ac:dyDescent="0.25">
      <c r="A9" s="77"/>
      <c r="B9" s="77"/>
      <c r="C9" s="77"/>
      <c r="D9" s="77"/>
      <c r="E9" s="77"/>
      <c r="F9" s="77"/>
      <c r="G9" s="77"/>
      <c r="H9" s="77"/>
      <c r="I9" s="77"/>
      <c r="J9" s="77"/>
      <c r="K9" s="77"/>
      <c r="L9" s="77"/>
      <c r="M9" s="77"/>
      <c r="N9" s="77"/>
    </row>
    <row r="10" spans="1:14" x14ac:dyDescent="0.25">
      <c r="A10" s="77"/>
      <c r="B10" s="77"/>
      <c r="C10" s="77"/>
      <c r="D10" s="77"/>
      <c r="E10" s="77"/>
      <c r="F10" s="77"/>
      <c r="G10" s="77"/>
      <c r="H10" s="77"/>
      <c r="I10" s="77"/>
      <c r="J10" s="77"/>
      <c r="K10" s="77"/>
      <c r="L10" s="77"/>
      <c r="M10" s="77"/>
      <c r="N10" s="77"/>
    </row>
    <row r="11" spans="1:14" x14ac:dyDescent="0.25">
      <c r="A11" s="77"/>
      <c r="B11" s="77"/>
      <c r="C11" s="77"/>
      <c r="D11" s="77"/>
      <c r="E11" s="77"/>
      <c r="F11" s="77"/>
      <c r="G11" s="77"/>
      <c r="H11" s="77"/>
      <c r="I11" s="77"/>
      <c r="J11" s="77"/>
      <c r="K11" s="77"/>
      <c r="L11" s="77"/>
      <c r="M11" s="77"/>
      <c r="N11" s="77"/>
    </row>
    <row r="12" spans="1:14" x14ac:dyDescent="0.25">
      <c r="A12" s="77"/>
      <c r="B12" s="77"/>
      <c r="C12" s="77"/>
      <c r="D12" s="77"/>
      <c r="E12" s="77"/>
      <c r="F12" s="77"/>
      <c r="G12" s="77"/>
      <c r="H12" s="77"/>
      <c r="I12" s="77"/>
      <c r="J12" s="77"/>
      <c r="K12" s="77"/>
      <c r="L12" s="77"/>
      <c r="M12" s="77"/>
      <c r="N12" s="77"/>
    </row>
    <row r="13" spans="1:14" x14ac:dyDescent="0.25">
      <c r="A13" s="77"/>
      <c r="B13" s="77"/>
      <c r="C13" s="77"/>
      <c r="D13" s="77"/>
      <c r="E13" s="77"/>
      <c r="F13" s="77"/>
      <c r="G13" s="77"/>
      <c r="H13" s="77"/>
      <c r="I13" s="77"/>
      <c r="J13" s="77"/>
      <c r="K13" s="77"/>
      <c r="L13" s="77"/>
      <c r="M13" s="77"/>
      <c r="N13" s="77"/>
    </row>
    <row r="14" spans="1:14" x14ac:dyDescent="0.25">
      <c r="A14" s="77"/>
      <c r="B14" s="77"/>
      <c r="C14" s="77"/>
      <c r="D14" s="77"/>
      <c r="E14" s="77"/>
      <c r="F14" s="77"/>
      <c r="G14" s="77"/>
      <c r="H14" s="77"/>
      <c r="I14" s="77"/>
      <c r="J14" s="77"/>
      <c r="K14" s="77"/>
      <c r="L14" s="77"/>
      <c r="M14" s="77"/>
      <c r="N14" s="77"/>
    </row>
    <row r="15" spans="1:14" x14ac:dyDescent="0.25">
      <c r="A15" s="77"/>
      <c r="B15" s="77"/>
      <c r="C15" s="77"/>
      <c r="D15" s="77"/>
      <c r="E15" s="77"/>
      <c r="F15" s="77"/>
      <c r="G15" s="77"/>
      <c r="H15" s="77"/>
      <c r="I15" s="77"/>
      <c r="J15" s="77"/>
      <c r="K15" s="77"/>
      <c r="L15" s="77"/>
      <c r="M15" s="77"/>
      <c r="N15" s="77"/>
    </row>
    <row r="16" spans="1:14" x14ac:dyDescent="0.25">
      <c r="A16" s="77"/>
      <c r="B16" s="77"/>
      <c r="C16" s="77"/>
      <c r="D16" s="77"/>
      <c r="E16" s="77"/>
      <c r="F16" s="77"/>
      <c r="G16" s="77"/>
      <c r="H16" s="77"/>
      <c r="I16" s="77"/>
      <c r="J16" s="77"/>
      <c r="K16" s="77"/>
      <c r="L16" s="77"/>
      <c r="M16" s="77"/>
      <c r="N16" s="77"/>
    </row>
    <row r="17" spans="1:14" x14ac:dyDescent="0.25">
      <c r="A17" s="77"/>
      <c r="B17" s="77"/>
      <c r="C17" s="77"/>
      <c r="D17" s="77"/>
      <c r="E17" s="77"/>
      <c r="F17" s="77"/>
      <c r="G17" s="77"/>
      <c r="H17" s="77"/>
      <c r="I17" s="77"/>
      <c r="J17" s="77"/>
      <c r="K17" s="77"/>
      <c r="L17" s="77"/>
      <c r="M17" s="77"/>
      <c r="N17" s="77"/>
    </row>
    <row r="18" spans="1:14" x14ac:dyDescent="0.25">
      <c r="A18" s="77"/>
      <c r="B18" s="77"/>
      <c r="C18" s="77"/>
      <c r="D18" s="77"/>
      <c r="E18" s="77"/>
      <c r="F18" s="77"/>
      <c r="G18" s="77"/>
      <c r="H18" s="77"/>
      <c r="I18" s="77"/>
      <c r="J18" s="77"/>
      <c r="K18" s="77"/>
      <c r="L18" s="77"/>
      <c r="M18" s="77"/>
      <c r="N18" s="77"/>
    </row>
    <row r="19" spans="1:14" x14ac:dyDescent="0.25">
      <c r="A19" s="77"/>
      <c r="B19" s="77"/>
      <c r="C19" s="77"/>
      <c r="D19" s="77"/>
      <c r="E19" s="77"/>
      <c r="F19" s="77"/>
      <c r="G19" s="77"/>
      <c r="H19" s="77"/>
      <c r="I19" s="77"/>
      <c r="J19" s="77"/>
      <c r="K19" s="77"/>
      <c r="L19" s="77"/>
      <c r="M19" s="77"/>
      <c r="N19" s="77"/>
    </row>
    <row r="20" spans="1:14" x14ac:dyDescent="0.25">
      <c r="A20" s="77"/>
      <c r="B20" s="77"/>
      <c r="C20" s="77"/>
      <c r="D20" s="77"/>
      <c r="E20" s="77"/>
      <c r="F20" s="77"/>
      <c r="G20" s="77"/>
      <c r="H20" s="77"/>
      <c r="I20" s="77"/>
      <c r="J20" s="77"/>
      <c r="K20" s="77"/>
      <c r="L20" s="77"/>
      <c r="M20" s="77"/>
      <c r="N20" s="77"/>
    </row>
    <row r="21" spans="1:14" x14ac:dyDescent="0.25">
      <c r="A21" s="77"/>
      <c r="B21" s="77"/>
      <c r="C21" s="77"/>
      <c r="D21" s="77"/>
      <c r="E21" s="77"/>
      <c r="F21" s="77"/>
      <c r="G21" s="77"/>
      <c r="H21" s="77"/>
      <c r="I21" s="77"/>
      <c r="J21" s="77"/>
      <c r="K21" s="77"/>
      <c r="L21" s="77"/>
      <c r="M21" s="77"/>
      <c r="N21" s="77"/>
    </row>
    <row r="22" spans="1:14" x14ac:dyDescent="0.25">
      <c r="A22" s="77"/>
      <c r="B22" s="77"/>
      <c r="C22" s="77"/>
      <c r="D22" s="77"/>
      <c r="E22" s="77"/>
      <c r="F22" s="77"/>
      <c r="G22" s="77"/>
      <c r="H22" s="77"/>
      <c r="I22" s="77"/>
      <c r="J22" s="77"/>
      <c r="K22" s="77"/>
      <c r="L22" s="77"/>
      <c r="M22" s="77"/>
      <c r="N22" s="77"/>
    </row>
    <row r="23" spans="1:14" x14ac:dyDescent="0.25">
      <c r="A23" s="77"/>
      <c r="B23" s="77"/>
      <c r="C23" s="77"/>
      <c r="D23" s="77"/>
      <c r="E23" s="77"/>
      <c r="F23" s="77"/>
      <c r="G23" s="77"/>
      <c r="H23" s="77"/>
      <c r="I23" s="77"/>
      <c r="J23" s="77"/>
      <c r="K23" s="77"/>
      <c r="L23" s="77"/>
      <c r="M23" s="77"/>
      <c r="N23" s="77"/>
    </row>
    <row r="24" spans="1:14" x14ac:dyDescent="0.25">
      <c r="A24" s="77"/>
      <c r="B24" s="77"/>
      <c r="C24" s="77"/>
      <c r="D24" s="77"/>
      <c r="E24" s="77"/>
      <c r="F24" s="77"/>
      <c r="G24" s="77"/>
      <c r="H24" s="77"/>
      <c r="I24" s="77"/>
      <c r="J24" s="77"/>
      <c r="K24" s="77"/>
      <c r="L24" s="77"/>
      <c r="M24" s="77"/>
      <c r="N24" s="77"/>
    </row>
    <row r="25" spans="1:14" x14ac:dyDescent="0.25">
      <c r="A25" s="77"/>
      <c r="B25" s="77"/>
      <c r="C25" s="77"/>
      <c r="D25" s="77"/>
      <c r="E25" s="77"/>
      <c r="F25" s="77"/>
      <c r="G25" s="77"/>
      <c r="H25" s="77"/>
      <c r="I25" s="77"/>
      <c r="J25" s="77"/>
      <c r="K25" s="77"/>
      <c r="L25" s="77"/>
      <c r="M25" s="77"/>
      <c r="N25" s="77"/>
    </row>
    <row r="26" spans="1:14" x14ac:dyDescent="0.25">
      <c r="A26" s="77"/>
      <c r="B26" s="77"/>
      <c r="C26" s="77"/>
      <c r="D26" s="77"/>
      <c r="E26" s="77"/>
      <c r="F26" s="77"/>
      <c r="G26" s="77"/>
      <c r="H26" s="77"/>
      <c r="I26" s="77"/>
      <c r="J26" s="77"/>
      <c r="K26" s="77"/>
      <c r="L26" s="77"/>
      <c r="M26" s="77"/>
      <c r="N26" s="77"/>
    </row>
    <row r="27" spans="1:14" x14ac:dyDescent="0.25">
      <c r="A27" s="77"/>
      <c r="B27" s="77"/>
      <c r="C27" s="77"/>
      <c r="D27" s="77"/>
      <c r="E27" s="77"/>
      <c r="F27" s="77"/>
      <c r="G27" s="77"/>
      <c r="H27" s="77"/>
      <c r="I27" s="77"/>
      <c r="J27" s="77"/>
      <c r="K27" s="77"/>
      <c r="L27" s="77"/>
      <c r="M27" s="77"/>
      <c r="N27" s="77"/>
    </row>
    <row r="28" spans="1:14" x14ac:dyDescent="0.25">
      <c r="A28" s="77"/>
      <c r="B28" s="77"/>
      <c r="C28" s="77"/>
      <c r="D28" s="77"/>
      <c r="E28" s="77"/>
      <c r="F28" s="77"/>
      <c r="G28" s="77"/>
      <c r="H28" s="77"/>
      <c r="I28" s="77"/>
      <c r="J28" s="77"/>
      <c r="K28" s="77"/>
      <c r="L28" s="77"/>
      <c r="M28" s="77"/>
      <c r="N28" s="77"/>
    </row>
    <row r="29" spans="1:14" x14ac:dyDescent="0.25">
      <c r="A29" s="77"/>
      <c r="B29" s="77"/>
      <c r="C29" s="77"/>
      <c r="D29" s="77"/>
      <c r="E29" s="77"/>
      <c r="F29" s="77"/>
      <c r="G29" s="77"/>
      <c r="H29" s="77"/>
      <c r="I29" s="77"/>
      <c r="J29" s="77"/>
      <c r="K29" s="77"/>
      <c r="L29" s="77"/>
      <c r="M29" s="77"/>
      <c r="N29" s="77"/>
    </row>
    <row r="30" spans="1:14" x14ac:dyDescent="0.25">
      <c r="A30" s="77"/>
      <c r="B30" s="77"/>
      <c r="C30" s="77"/>
      <c r="D30" s="77"/>
      <c r="E30" s="77"/>
      <c r="F30" s="77"/>
      <c r="G30" s="77"/>
      <c r="H30" s="77"/>
      <c r="I30" s="77"/>
      <c r="J30" s="77"/>
      <c r="K30" s="77"/>
      <c r="L30" s="77"/>
      <c r="M30" s="77"/>
      <c r="N30" s="77"/>
    </row>
    <row r="31" spans="1:14" x14ac:dyDescent="0.25">
      <c r="A31" s="77"/>
      <c r="B31" s="77"/>
      <c r="C31" s="77"/>
      <c r="D31" s="77"/>
      <c r="E31" s="77"/>
      <c r="F31" s="77"/>
      <c r="G31" s="77"/>
      <c r="H31" s="77"/>
      <c r="I31" s="77"/>
      <c r="J31" s="77"/>
      <c r="K31" s="77"/>
      <c r="L31" s="77"/>
      <c r="M31" s="77"/>
      <c r="N31" s="77"/>
    </row>
    <row r="32" spans="1:14" x14ac:dyDescent="0.25">
      <c r="A32" s="77"/>
      <c r="B32" s="77"/>
      <c r="C32" s="77"/>
      <c r="D32" s="77"/>
      <c r="E32" s="77"/>
      <c r="F32" s="77"/>
      <c r="G32" s="77"/>
      <c r="H32" s="77"/>
      <c r="I32" s="77"/>
      <c r="J32" s="77"/>
      <c r="K32" s="77"/>
      <c r="L32" s="77"/>
      <c r="M32" s="77"/>
      <c r="N32" s="77"/>
    </row>
    <row r="33" spans="1:14" x14ac:dyDescent="0.25">
      <c r="A33" s="77"/>
      <c r="B33" s="77"/>
      <c r="C33" s="77"/>
      <c r="D33" s="77"/>
      <c r="E33" s="77"/>
      <c r="F33" s="77"/>
      <c r="G33" s="77"/>
      <c r="H33" s="77"/>
      <c r="I33" s="77"/>
      <c r="J33" s="77"/>
      <c r="K33" s="77"/>
      <c r="L33" s="77"/>
      <c r="M33" s="77"/>
      <c r="N33" s="77"/>
    </row>
    <row r="34" spans="1:14" x14ac:dyDescent="0.25">
      <c r="A34" s="77"/>
      <c r="B34" s="77"/>
      <c r="C34" s="77"/>
      <c r="D34" s="77"/>
      <c r="E34" s="77"/>
      <c r="F34" s="77"/>
      <c r="G34" s="77"/>
      <c r="H34" s="77"/>
      <c r="I34" s="77"/>
      <c r="J34" s="77"/>
      <c r="K34" s="77"/>
      <c r="L34" s="77"/>
      <c r="M34" s="77"/>
      <c r="N34" s="77"/>
    </row>
    <row r="35" spans="1:14" x14ac:dyDescent="0.25">
      <c r="A35" s="77"/>
      <c r="B35" s="77"/>
      <c r="C35" s="77"/>
      <c r="D35" s="77"/>
      <c r="E35" s="77"/>
      <c r="F35" s="77"/>
      <c r="G35" s="77"/>
      <c r="H35" s="77"/>
      <c r="I35" s="77"/>
      <c r="J35" s="77"/>
      <c r="K35" s="77"/>
      <c r="L35" s="77"/>
      <c r="M35" s="77"/>
      <c r="N35" s="77"/>
    </row>
    <row r="36" spans="1:14" x14ac:dyDescent="0.25">
      <c r="A36" s="77"/>
      <c r="B36" s="77"/>
      <c r="C36" s="77"/>
      <c r="D36" s="77"/>
      <c r="E36" s="77"/>
      <c r="F36" s="77"/>
      <c r="G36" s="77"/>
      <c r="H36" s="77"/>
      <c r="I36" s="77"/>
      <c r="J36" s="77"/>
      <c r="K36" s="77"/>
      <c r="L36" s="77"/>
      <c r="M36" s="77"/>
      <c r="N36" s="77"/>
    </row>
    <row r="37" spans="1:14" x14ac:dyDescent="0.25">
      <c r="A37" s="77"/>
      <c r="B37" s="77"/>
      <c r="C37" s="77"/>
      <c r="D37" s="77"/>
      <c r="E37" s="77"/>
      <c r="F37" s="77"/>
      <c r="G37" s="77"/>
      <c r="H37" s="77"/>
      <c r="I37" s="77"/>
      <c r="J37" s="77"/>
      <c r="K37" s="77"/>
      <c r="L37" s="77"/>
      <c r="M37" s="77"/>
      <c r="N37" s="77"/>
    </row>
    <row r="38" spans="1:14" x14ac:dyDescent="0.25">
      <c r="A38" s="77"/>
      <c r="B38" s="77"/>
      <c r="C38" s="77"/>
      <c r="D38" s="77"/>
      <c r="E38" s="77"/>
      <c r="F38" s="77"/>
      <c r="G38" s="77"/>
      <c r="H38" s="77"/>
      <c r="I38" s="77"/>
      <c r="J38" s="77"/>
      <c r="K38" s="77"/>
      <c r="L38" s="77"/>
      <c r="M38" s="77"/>
      <c r="N38" s="77"/>
    </row>
    <row r="39" spans="1:14" x14ac:dyDescent="0.25">
      <c r="A39" s="77"/>
      <c r="B39" s="77"/>
      <c r="C39" s="77"/>
      <c r="D39" s="77"/>
      <c r="E39" s="77"/>
      <c r="F39" s="77"/>
      <c r="G39" s="77"/>
      <c r="H39" s="77"/>
      <c r="I39" s="77"/>
      <c r="J39" s="77"/>
      <c r="K39" s="77"/>
      <c r="L39" s="77"/>
      <c r="M39" s="77"/>
      <c r="N39" s="77"/>
    </row>
    <row r="40" spans="1:14" x14ac:dyDescent="0.25">
      <c r="A40" s="77"/>
      <c r="B40" s="77"/>
      <c r="C40" s="77"/>
      <c r="D40" s="77"/>
      <c r="E40" s="77"/>
      <c r="F40" s="77"/>
      <c r="G40" s="77"/>
      <c r="H40" s="77"/>
      <c r="I40" s="77"/>
      <c r="J40" s="77"/>
      <c r="K40" s="77"/>
      <c r="L40" s="77"/>
      <c r="M40" s="77"/>
      <c r="N40" s="77"/>
    </row>
    <row r="41" spans="1:14" x14ac:dyDescent="0.25">
      <c r="A41" s="77"/>
      <c r="B41" s="77"/>
      <c r="C41" s="77"/>
      <c r="D41" s="77"/>
      <c r="E41" s="77"/>
      <c r="F41" s="77"/>
      <c r="G41" s="77"/>
      <c r="H41" s="77"/>
      <c r="I41" s="77"/>
      <c r="J41" s="77"/>
      <c r="K41" s="77"/>
      <c r="L41" s="77"/>
      <c r="M41" s="77"/>
      <c r="N41" s="77"/>
    </row>
    <row r="42" spans="1:14" x14ac:dyDescent="0.25">
      <c r="A42" s="77"/>
      <c r="B42" s="77"/>
      <c r="C42" s="77"/>
      <c r="D42" s="77"/>
      <c r="E42" s="77"/>
      <c r="F42" s="77"/>
      <c r="G42" s="77"/>
      <c r="H42" s="77"/>
      <c r="I42" s="77"/>
      <c r="J42" s="77"/>
      <c r="K42" s="77"/>
      <c r="L42" s="77"/>
      <c r="M42" s="77"/>
      <c r="N42" s="77"/>
    </row>
    <row r="43" spans="1:14" x14ac:dyDescent="0.25">
      <c r="A43" s="77"/>
      <c r="B43" s="77"/>
      <c r="C43" s="77"/>
      <c r="D43" s="77"/>
      <c r="E43" s="77"/>
      <c r="F43" s="77"/>
      <c r="G43" s="77"/>
      <c r="H43" s="77"/>
      <c r="I43" s="77"/>
      <c r="J43" s="77"/>
      <c r="K43" s="77"/>
      <c r="L43" s="77"/>
      <c r="M43" s="77"/>
      <c r="N43" s="77"/>
    </row>
    <row r="44" spans="1:14" x14ac:dyDescent="0.25">
      <c r="A44" s="77"/>
      <c r="B44" s="77"/>
      <c r="C44" s="77"/>
      <c r="D44" s="77"/>
      <c r="E44" s="77"/>
      <c r="F44" s="77"/>
      <c r="G44" s="77"/>
      <c r="H44" s="77"/>
      <c r="I44" s="77"/>
      <c r="J44" s="77"/>
      <c r="K44" s="77"/>
      <c r="L44" s="77"/>
      <c r="M44" s="77"/>
      <c r="N44" s="77"/>
    </row>
    <row r="45" spans="1:14" x14ac:dyDescent="0.25">
      <c r="A45" s="77"/>
      <c r="B45" s="77"/>
      <c r="C45" s="77"/>
      <c r="D45" s="77"/>
      <c r="E45" s="77"/>
      <c r="F45" s="77"/>
      <c r="G45" s="77"/>
      <c r="H45" s="77"/>
      <c r="I45" s="77"/>
      <c r="J45" s="77"/>
      <c r="K45" s="77"/>
      <c r="L45" s="77"/>
      <c r="M45" s="77"/>
      <c r="N45" s="77"/>
    </row>
    <row r="46" spans="1:14" x14ac:dyDescent="0.25">
      <c r="A46" s="77"/>
      <c r="B46" s="77"/>
      <c r="C46" s="77"/>
      <c r="D46" s="77"/>
      <c r="E46" s="77"/>
      <c r="F46" s="77"/>
      <c r="G46" s="77"/>
      <c r="H46" s="77"/>
      <c r="I46" s="77"/>
      <c r="J46" s="77"/>
      <c r="K46" s="77"/>
      <c r="L46" s="77"/>
      <c r="M46" s="77"/>
      <c r="N46" s="77"/>
    </row>
    <row r="47" spans="1:14" x14ac:dyDescent="0.25">
      <c r="A47" s="77"/>
      <c r="B47" s="77"/>
      <c r="C47" s="77"/>
      <c r="D47" s="77"/>
      <c r="E47" s="77"/>
      <c r="F47" s="77"/>
      <c r="G47" s="77"/>
      <c r="H47" s="77"/>
      <c r="I47" s="77"/>
      <c r="J47" s="77"/>
      <c r="K47" s="77"/>
      <c r="L47" s="77"/>
      <c r="M47" s="77"/>
      <c r="N47" s="77"/>
    </row>
    <row r="48" spans="1:14" x14ac:dyDescent="0.25">
      <c r="A48" s="77"/>
      <c r="B48" s="77"/>
      <c r="C48" s="77"/>
      <c r="D48" s="77"/>
      <c r="E48" s="77"/>
      <c r="F48" s="77"/>
      <c r="G48" s="77"/>
      <c r="H48" s="77"/>
      <c r="I48" s="77"/>
      <c r="J48" s="77"/>
      <c r="K48" s="77"/>
      <c r="L48" s="77"/>
      <c r="M48" s="77"/>
      <c r="N48" s="77"/>
    </row>
    <row r="49" spans="1:14" x14ac:dyDescent="0.25">
      <c r="A49" s="77"/>
      <c r="B49" s="77"/>
      <c r="C49" s="77"/>
      <c r="D49" s="77"/>
      <c r="E49" s="77"/>
      <c r="F49" s="77"/>
      <c r="G49" s="77"/>
      <c r="H49" s="77"/>
      <c r="I49" s="77"/>
      <c r="J49" s="77"/>
      <c r="K49" s="77"/>
      <c r="L49" s="77"/>
      <c r="M49" s="77"/>
      <c r="N49" s="77"/>
    </row>
    <row r="50" spans="1:14" x14ac:dyDescent="0.25">
      <c r="A50" s="77"/>
      <c r="B50" s="77"/>
      <c r="C50" s="77"/>
      <c r="D50" s="77"/>
      <c r="E50" s="77"/>
      <c r="F50" s="77"/>
      <c r="G50" s="77"/>
      <c r="H50" s="77"/>
      <c r="I50" s="77"/>
      <c r="J50" s="77"/>
      <c r="K50" s="77"/>
      <c r="L50" s="77"/>
      <c r="M50" s="77"/>
      <c r="N50" s="77"/>
    </row>
    <row r="51" spans="1:14" x14ac:dyDescent="0.25">
      <c r="A51" s="77"/>
      <c r="B51" s="77"/>
      <c r="C51" s="77"/>
      <c r="D51" s="77"/>
      <c r="E51" s="77"/>
      <c r="F51" s="77"/>
      <c r="G51" s="77"/>
      <c r="H51" s="77"/>
      <c r="I51" s="77"/>
      <c r="J51" s="77"/>
      <c r="K51" s="77"/>
      <c r="L51" s="77"/>
      <c r="M51" s="77"/>
      <c r="N51" s="77"/>
    </row>
    <row r="52" spans="1:14" x14ac:dyDescent="0.25">
      <c r="A52" s="77"/>
      <c r="B52" s="77"/>
      <c r="C52" s="77"/>
      <c r="D52" s="77"/>
      <c r="E52" s="77"/>
      <c r="F52" s="77"/>
      <c r="G52" s="77"/>
      <c r="H52" s="77"/>
      <c r="I52" s="77"/>
      <c r="J52" s="77"/>
      <c r="K52" s="77"/>
      <c r="L52" s="77"/>
      <c r="M52" s="77"/>
      <c r="N52" s="77"/>
    </row>
  </sheetData>
  <sheetProtection password="EB50" sheet="1" objects="1" scenarios="1"/>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pageSetUpPr fitToPage="1"/>
  </sheetPr>
  <dimension ref="A1:K26"/>
  <sheetViews>
    <sheetView showGridLines="0" showRowColHeaders="0" tabSelected="1" zoomScale="115" zoomScaleNormal="115" workbookViewId="0">
      <selection activeCell="K2" sqref="K2"/>
    </sheetView>
  </sheetViews>
  <sheetFormatPr defaultRowHeight="12.75" x14ac:dyDescent="0.2"/>
  <cols>
    <col min="1" max="1" width="22.5703125" style="3" customWidth="1"/>
    <col min="2" max="2" width="10.140625" style="3" customWidth="1"/>
    <col min="3" max="3" width="8.85546875" style="3" customWidth="1"/>
    <col min="4" max="4" width="11.85546875" style="3" customWidth="1"/>
    <col min="5" max="5" width="11.28515625" style="3" customWidth="1"/>
    <col min="6" max="6" width="11.5703125" style="3" customWidth="1"/>
    <col min="7" max="7" width="12.140625" style="3" customWidth="1"/>
    <col min="8" max="8" width="12.7109375" style="3" customWidth="1"/>
    <col min="9" max="9" width="3.42578125" style="3" customWidth="1"/>
    <col min="10" max="10" width="5.140625" style="3" customWidth="1"/>
    <col min="11" max="12" width="9.140625" style="3" customWidth="1"/>
    <col min="13" max="16384" width="9.140625" style="3"/>
  </cols>
  <sheetData>
    <row r="1" spans="1:11" ht="51.75" customHeight="1" x14ac:dyDescent="0.25">
      <c r="A1" s="93" t="s">
        <v>92</v>
      </c>
      <c r="B1" s="93"/>
      <c r="C1" s="93"/>
      <c r="D1" s="93"/>
      <c r="E1" s="93"/>
      <c r="F1" s="93"/>
      <c r="G1" s="93"/>
      <c r="H1" s="93"/>
      <c r="K1" s="24" t="s">
        <v>29</v>
      </c>
    </row>
    <row r="2" spans="1:11" ht="19.5" x14ac:dyDescent="0.3">
      <c r="A2" s="11" t="s">
        <v>22</v>
      </c>
      <c r="B2" s="11"/>
      <c r="C2" s="10"/>
      <c r="D2" s="10"/>
      <c r="E2" s="19" t="s">
        <v>15</v>
      </c>
      <c r="F2" s="107">
        <v>42987</v>
      </c>
      <c r="G2" s="107"/>
      <c r="H2" s="107"/>
      <c r="K2" s="3" t="s">
        <v>96</v>
      </c>
    </row>
    <row r="4" spans="1:11" ht="15.75" customHeight="1" thickBot="1" x14ac:dyDescent="0.25">
      <c r="A4" s="12" t="s">
        <v>23</v>
      </c>
      <c r="B4" s="104" t="s">
        <v>23</v>
      </c>
      <c r="C4" s="104"/>
      <c r="D4" s="5"/>
      <c r="E4" s="5"/>
      <c r="F4" s="19"/>
      <c r="G4" s="106"/>
      <c r="H4" s="106"/>
    </row>
    <row r="5" spans="1:11" ht="15.75" customHeight="1" thickBot="1" x14ac:dyDescent="0.25">
      <c r="A5" s="12" t="s">
        <v>24</v>
      </c>
      <c r="B5" s="105" t="s">
        <v>24</v>
      </c>
      <c r="C5" s="105"/>
      <c r="D5" s="5"/>
      <c r="E5" s="19"/>
      <c r="F5" s="5"/>
      <c r="G5" s="5"/>
      <c r="H5" s="5"/>
      <c r="K5" s="3" t="s">
        <v>67</v>
      </c>
    </row>
    <row r="6" spans="1:11" ht="15.75" customHeight="1" thickBot="1" x14ac:dyDescent="0.3">
      <c r="A6" s="12" t="s">
        <v>25</v>
      </c>
      <c r="B6" s="105" t="s">
        <v>25</v>
      </c>
      <c r="C6" s="105"/>
      <c r="D6" s="5"/>
      <c r="E6" s="55"/>
      <c r="F6" s="55" t="s">
        <v>78</v>
      </c>
      <c r="G6" s="56">
        <f>VLOOKUP(F2,'Spring Rotation Planner'!B:D,3,1)</f>
        <v>4.5454545454545325</v>
      </c>
      <c r="H6" s="57" t="s">
        <v>7</v>
      </c>
    </row>
    <row r="7" spans="1:11" ht="15" customHeight="1" thickBot="1" x14ac:dyDescent="0.3">
      <c r="A7" s="12" t="s">
        <v>26</v>
      </c>
      <c r="B7" s="105" t="s">
        <v>26</v>
      </c>
      <c r="C7" s="105"/>
      <c r="D7" s="5"/>
      <c r="E7" s="58"/>
      <c r="F7" s="55" t="s">
        <v>79</v>
      </c>
      <c r="G7" s="56">
        <f>(D19+E19+F19+G19+H19)/10000</f>
        <v>3.69</v>
      </c>
      <c r="H7" s="57" t="s">
        <v>7</v>
      </c>
    </row>
    <row r="8" spans="1:11" ht="15" customHeight="1" thickBot="1" x14ac:dyDescent="0.25">
      <c r="A8" s="12" t="s">
        <v>28</v>
      </c>
      <c r="B8" s="105"/>
      <c r="C8" s="105"/>
      <c r="D8" s="5"/>
      <c r="E8" s="5"/>
      <c r="F8" s="5"/>
      <c r="G8" s="5"/>
      <c r="H8" s="5"/>
    </row>
    <row r="9" spans="1:11" ht="15" customHeight="1" x14ac:dyDescent="0.2">
      <c r="A9" s="12"/>
      <c r="B9" s="23"/>
      <c r="C9" s="23"/>
      <c r="D9" s="5"/>
      <c r="E9" s="5"/>
      <c r="F9" s="5"/>
      <c r="G9" s="5"/>
      <c r="H9" s="5"/>
    </row>
    <row r="10" spans="1:11" ht="13.5" thickBot="1" x14ac:dyDescent="0.25"/>
    <row r="11" spans="1:11" x14ac:dyDescent="0.2">
      <c r="A11" s="13"/>
      <c r="B11" s="13"/>
      <c r="C11" s="63" t="s">
        <v>27</v>
      </c>
      <c r="D11" s="63" t="str">
        <f>B4</f>
        <v>Herd 1</v>
      </c>
      <c r="E11" s="63" t="str">
        <f>B5</f>
        <v>Herd 2</v>
      </c>
      <c r="F11" s="63" t="str">
        <f>B6</f>
        <v>Herd 3</v>
      </c>
      <c r="G11" s="63" t="str">
        <f>B7</f>
        <v>Herd 4</v>
      </c>
      <c r="H11" s="14" t="str">
        <f>IF(B8="","",B8)</f>
        <v/>
      </c>
    </row>
    <row r="12" spans="1:11" x14ac:dyDescent="0.2">
      <c r="A12" s="100" t="s">
        <v>3</v>
      </c>
      <c r="B12" s="101"/>
      <c r="C12" s="15"/>
      <c r="D12" s="90">
        <v>230</v>
      </c>
      <c r="E12" s="90">
        <v>400</v>
      </c>
      <c r="F12" s="90">
        <v>100</v>
      </c>
      <c r="G12" s="90">
        <v>50</v>
      </c>
      <c r="H12" s="90"/>
      <c r="K12" s="3" t="s">
        <v>33</v>
      </c>
    </row>
    <row r="13" spans="1:11" x14ac:dyDescent="0.2">
      <c r="A13" s="100"/>
      <c r="B13" s="101"/>
      <c r="C13" s="15"/>
      <c r="D13" s="16"/>
      <c r="E13" s="16"/>
      <c r="F13" s="16"/>
      <c r="G13" s="16"/>
      <c r="H13" s="16"/>
    </row>
    <row r="14" spans="1:11" x14ac:dyDescent="0.2">
      <c r="A14" s="100" t="s">
        <v>4</v>
      </c>
      <c r="B14" s="101"/>
      <c r="C14" s="17" t="s">
        <v>6</v>
      </c>
      <c r="D14" s="90">
        <v>3200</v>
      </c>
      <c r="E14" s="90">
        <v>3200</v>
      </c>
      <c r="F14" s="90">
        <v>3200</v>
      </c>
      <c r="G14" s="90">
        <v>3200</v>
      </c>
      <c r="H14" s="90"/>
      <c r="K14" s="3" t="s">
        <v>34</v>
      </c>
    </row>
    <row r="15" spans="1:11" x14ac:dyDescent="0.2">
      <c r="A15" s="100" t="s">
        <v>5</v>
      </c>
      <c r="B15" s="101"/>
      <c r="C15" s="17" t="s">
        <v>6</v>
      </c>
      <c r="D15" s="90">
        <v>1500</v>
      </c>
      <c r="E15" s="90">
        <v>1500</v>
      </c>
      <c r="F15" s="90">
        <v>1500</v>
      </c>
      <c r="G15" s="90">
        <v>1500</v>
      </c>
      <c r="H15" s="90"/>
    </row>
    <row r="16" spans="1:11" x14ac:dyDescent="0.2">
      <c r="A16" s="20"/>
      <c r="B16" s="21"/>
      <c r="C16" s="17"/>
      <c r="D16" s="16"/>
      <c r="E16" s="16"/>
      <c r="F16" s="16"/>
      <c r="G16" s="16"/>
      <c r="H16" s="16"/>
    </row>
    <row r="17" spans="1:11" x14ac:dyDescent="0.2">
      <c r="A17" s="108" t="s">
        <v>69</v>
      </c>
      <c r="B17" s="109"/>
      <c r="C17" s="22" t="s">
        <v>8</v>
      </c>
      <c r="D17" s="91">
        <v>45</v>
      </c>
      <c r="E17" s="91">
        <v>55</v>
      </c>
      <c r="F17" s="91">
        <v>35</v>
      </c>
      <c r="G17" s="91">
        <v>21</v>
      </c>
      <c r="H17" s="91"/>
      <c r="K17" s="3" t="s">
        <v>80</v>
      </c>
    </row>
    <row r="18" spans="1:11" x14ac:dyDescent="0.2">
      <c r="A18" s="100"/>
      <c r="B18" s="101"/>
      <c r="C18" s="17"/>
      <c r="D18" s="16"/>
      <c r="E18" s="16"/>
      <c r="F18" s="16"/>
      <c r="G18" s="16"/>
      <c r="H18" s="16"/>
    </row>
    <row r="19" spans="1:11" x14ac:dyDescent="0.2">
      <c r="A19" s="100" t="s">
        <v>32</v>
      </c>
      <c r="B19" s="101"/>
      <c r="C19" s="46" t="s">
        <v>8</v>
      </c>
      <c r="D19" s="47">
        <f>D17*D12</f>
        <v>10350</v>
      </c>
      <c r="E19" s="47">
        <f t="shared" ref="E19:H19" si="0">E17*E12</f>
        <v>22000</v>
      </c>
      <c r="F19" s="47">
        <f t="shared" si="0"/>
        <v>3500</v>
      </c>
      <c r="G19" s="47">
        <f t="shared" si="0"/>
        <v>1050</v>
      </c>
      <c r="H19" s="47">
        <f t="shared" si="0"/>
        <v>0</v>
      </c>
    </row>
    <row r="20" spans="1:11" x14ac:dyDescent="0.2">
      <c r="A20" s="66"/>
      <c r="B20" s="67"/>
      <c r="C20" s="46" t="s">
        <v>7</v>
      </c>
      <c r="D20" s="68">
        <f>D19/10000</f>
        <v>1.0349999999999999</v>
      </c>
      <c r="E20" s="68">
        <f>E19/10000</f>
        <v>2.2000000000000002</v>
      </c>
      <c r="F20" s="68">
        <f>F19/10000</f>
        <v>0.35</v>
      </c>
      <c r="G20" s="68">
        <f>G19/10000</f>
        <v>0.105</v>
      </c>
      <c r="H20" s="68">
        <f>H19/10000</f>
        <v>0</v>
      </c>
    </row>
    <row r="21" spans="1:11" x14ac:dyDescent="0.2">
      <c r="A21" s="66"/>
      <c r="B21" s="67"/>
      <c r="C21" s="46"/>
      <c r="D21" s="68"/>
      <c r="E21" s="68"/>
      <c r="F21" s="68"/>
      <c r="G21" s="68"/>
      <c r="H21" s="68"/>
    </row>
    <row r="22" spans="1:11" x14ac:dyDescent="0.2">
      <c r="A22" s="100" t="s">
        <v>70</v>
      </c>
      <c r="B22" s="101"/>
      <c r="C22" s="46" t="s">
        <v>71</v>
      </c>
      <c r="D22" s="47">
        <f>(D14-D15)*D17/10000</f>
        <v>7.65</v>
      </c>
      <c r="E22" s="47">
        <f t="shared" ref="E22:H22" si="1">(E14-E15)*E17/10000</f>
        <v>9.35</v>
      </c>
      <c r="F22" s="47">
        <f t="shared" si="1"/>
        <v>5.95</v>
      </c>
      <c r="G22" s="47">
        <f t="shared" si="1"/>
        <v>3.57</v>
      </c>
      <c r="H22" s="47">
        <f t="shared" si="1"/>
        <v>0</v>
      </c>
    </row>
    <row r="23" spans="1:11" x14ac:dyDescent="0.2">
      <c r="A23" s="20"/>
      <c r="B23" s="21"/>
      <c r="C23" s="17"/>
      <c r="D23" s="18"/>
      <c r="E23" s="18"/>
      <c r="F23" s="18"/>
      <c r="G23" s="18"/>
      <c r="H23" s="18"/>
    </row>
    <row r="24" spans="1:11" x14ac:dyDescent="0.2">
      <c r="A24" s="108" t="s">
        <v>31</v>
      </c>
      <c r="B24" s="109"/>
      <c r="C24" s="17" t="s">
        <v>30</v>
      </c>
      <c r="D24" s="90">
        <v>15</v>
      </c>
      <c r="E24" s="90">
        <v>15</v>
      </c>
      <c r="F24" s="90">
        <v>15</v>
      </c>
      <c r="G24" s="90">
        <v>15</v>
      </c>
      <c r="H24" s="90"/>
      <c r="K24" s="3" t="s">
        <v>68</v>
      </c>
    </row>
    <row r="25" spans="1:11" x14ac:dyDescent="0.2">
      <c r="A25" s="102" t="s">
        <v>84</v>
      </c>
      <c r="B25" s="103"/>
      <c r="C25" s="46" t="s">
        <v>9</v>
      </c>
      <c r="D25" s="47">
        <f>(D24-D22)*D12</f>
        <v>1690.5</v>
      </c>
      <c r="E25" s="47">
        <f>(E24-E22)*E12</f>
        <v>2260</v>
      </c>
      <c r="F25" s="47">
        <f>(F24-F22)*F12</f>
        <v>905.00000000000011</v>
      </c>
      <c r="G25" s="47">
        <f>(G24-G22)*G12</f>
        <v>571.5</v>
      </c>
      <c r="H25" s="47">
        <f>(H24-H22)*H12</f>
        <v>0</v>
      </c>
    </row>
    <row r="26" spans="1:11" ht="13.5" thickBot="1" x14ac:dyDescent="0.25">
      <c r="A26" s="98"/>
      <c r="B26" s="99"/>
      <c r="C26" s="44"/>
      <c r="D26" s="45"/>
      <c r="E26" s="45"/>
      <c r="F26" s="45"/>
      <c r="G26" s="45"/>
      <c r="H26" s="45"/>
    </row>
  </sheetData>
  <sheetProtection algorithmName="SHA-512" hashValue="S+qUGXdoWJB2RGiWLApo3H8x3dc9fg1o7nfTs/pY3r7opkQ1r9oQdAju/1ZCZhu+Pi5b0SGEOLSa7NoYM856BQ==" saltValue="HQaIkkKpxEuxoYBv4+zvWQ==" spinCount="100000" sheet="1" objects="1" scenarios="1"/>
  <mergeCells count="19">
    <mergeCell ref="A15:B15"/>
    <mergeCell ref="A12:B12"/>
    <mergeCell ref="A22:B22"/>
    <mergeCell ref="A26:B26"/>
    <mergeCell ref="A19:B19"/>
    <mergeCell ref="A25:B25"/>
    <mergeCell ref="A1:H1"/>
    <mergeCell ref="B4:C4"/>
    <mergeCell ref="B5:C5"/>
    <mergeCell ref="B6:C6"/>
    <mergeCell ref="B7:C7"/>
    <mergeCell ref="G4:H4"/>
    <mergeCell ref="F2:H2"/>
    <mergeCell ref="B8:C8"/>
    <mergeCell ref="A13:B13"/>
    <mergeCell ref="A24:B24"/>
    <mergeCell ref="A17:B17"/>
    <mergeCell ref="A18:B18"/>
    <mergeCell ref="A14:B14"/>
  </mergeCell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G42"/>
  <sheetViews>
    <sheetView showGridLines="0" showRowColHeaders="0" zoomScale="115" zoomScaleNormal="115" workbookViewId="0">
      <selection activeCell="I16" sqref="I16"/>
    </sheetView>
  </sheetViews>
  <sheetFormatPr defaultRowHeight="12.75" x14ac:dyDescent="0.2"/>
  <cols>
    <col min="1" max="1" width="4.85546875" style="3" customWidth="1"/>
    <col min="2" max="2" width="28.140625" style="3" customWidth="1"/>
    <col min="3" max="3" width="45.28515625" style="3" customWidth="1"/>
    <col min="4" max="4" width="9.140625" style="3"/>
    <col min="5" max="5" width="14" style="3" customWidth="1"/>
    <col min="6" max="6" width="4.85546875" style="3" customWidth="1"/>
    <col min="7" max="7" width="16.28515625" style="3" customWidth="1"/>
    <col min="8" max="16384" width="9.140625" style="3"/>
  </cols>
  <sheetData>
    <row r="1" spans="1:7" ht="51.75" customHeight="1" x14ac:dyDescent="0.2">
      <c r="A1" s="113" t="s">
        <v>93</v>
      </c>
      <c r="B1" s="113"/>
      <c r="C1" s="113"/>
      <c r="D1" s="113"/>
      <c r="E1" s="113"/>
      <c r="F1" s="113"/>
      <c r="G1" s="113"/>
    </row>
    <row r="2" spans="1:7" ht="19.5" customHeight="1" x14ac:dyDescent="0.3">
      <c r="A2" s="11" t="s">
        <v>49</v>
      </c>
      <c r="B2" s="5"/>
      <c r="C2" s="5"/>
      <c r="D2" s="5"/>
      <c r="E2" s="5"/>
      <c r="F2" s="5"/>
      <c r="G2" s="5"/>
    </row>
    <row r="3" spans="1:7" s="33" customFormat="1" ht="15" customHeight="1" x14ac:dyDescent="0.3">
      <c r="A3" s="34"/>
    </row>
    <row r="4" spans="1:7" ht="15" x14ac:dyDescent="0.25">
      <c r="A4" s="33"/>
      <c r="B4" s="115" t="s">
        <v>81</v>
      </c>
      <c r="C4" s="115"/>
      <c r="D4" s="33"/>
      <c r="E4" s="33"/>
      <c r="F4" s="33"/>
      <c r="G4" s="33"/>
    </row>
    <row r="5" spans="1:7" x14ac:dyDescent="0.2">
      <c r="A5" s="33"/>
      <c r="B5" s="33"/>
      <c r="C5" s="33"/>
      <c r="D5" s="33"/>
      <c r="E5" s="33"/>
      <c r="F5" s="33"/>
      <c r="G5" s="33"/>
    </row>
    <row r="6" spans="1:7" x14ac:dyDescent="0.2">
      <c r="A6" s="4" t="s">
        <v>48</v>
      </c>
      <c r="B6" s="5"/>
      <c r="C6" s="5"/>
      <c r="D6" s="5"/>
      <c r="E6" s="5"/>
      <c r="F6" s="5"/>
      <c r="G6" s="5"/>
    </row>
    <row r="7" spans="1:7" ht="17.25" customHeight="1" x14ac:dyDescent="0.2">
      <c r="A7" s="35"/>
      <c r="B7" s="35" t="s">
        <v>38</v>
      </c>
      <c r="C7" s="35" t="s">
        <v>45</v>
      </c>
      <c r="D7" s="35"/>
      <c r="E7" s="35"/>
      <c r="F7" s="35"/>
      <c r="G7" s="35"/>
    </row>
    <row r="8" spans="1:7" ht="17.25" customHeight="1" x14ac:dyDescent="0.2">
      <c r="A8" s="35"/>
      <c r="B8" s="35" t="s">
        <v>37</v>
      </c>
      <c r="C8" s="36" t="s">
        <v>46</v>
      </c>
      <c r="D8" s="35"/>
      <c r="E8" s="35"/>
      <c r="F8" s="35"/>
      <c r="G8" s="35"/>
    </row>
    <row r="9" spans="1:7" ht="17.25" customHeight="1" x14ac:dyDescent="0.2">
      <c r="A9" s="35"/>
      <c r="B9" s="35" t="s">
        <v>1</v>
      </c>
      <c r="C9" s="36" t="s">
        <v>43</v>
      </c>
      <c r="D9" s="116" t="s">
        <v>42</v>
      </c>
      <c r="E9" s="116"/>
      <c r="F9" s="116"/>
      <c r="G9" s="116"/>
    </row>
    <row r="10" spans="1:7" x14ac:dyDescent="0.2">
      <c r="A10" s="35"/>
      <c r="B10" s="35"/>
      <c r="C10" s="35"/>
      <c r="D10" s="35"/>
      <c r="E10" s="35"/>
      <c r="F10" s="35"/>
      <c r="G10" s="35"/>
    </row>
    <row r="11" spans="1:7" x14ac:dyDescent="0.2">
      <c r="A11" s="74"/>
      <c r="B11" s="74" t="s">
        <v>2</v>
      </c>
      <c r="C11" s="75"/>
      <c r="D11" s="75"/>
      <c r="E11" s="75"/>
      <c r="F11" s="75"/>
      <c r="G11" s="75"/>
    </row>
    <row r="12" spans="1:7" ht="45" customHeight="1" x14ac:dyDescent="0.2">
      <c r="A12" s="35"/>
      <c r="B12" s="35" t="s">
        <v>39</v>
      </c>
      <c r="C12" s="114" t="s">
        <v>62</v>
      </c>
      <c r="D12" s="114"/>
      <c r="E12" s="114"/>
      <c r="F12" s="114"/>
      <c r="G12" s="114"/>
    </row>
    <row r="13" spans="1:7" ht="25.5" customHeight="1" x14ac:dyDescent="0.2">
      <c r="A13" s="35"/>
      <c r="B13" s="35" t="s">
        <v>40</v>
      </c>
      <c r="C13" s="114" t="s">
        <v>47</v>
      </c>
      <c r="D13" s="114"/>
      <c r="E13" s="114"/>
      <c r="F13" s="114"/>
      <c r="G13" s="114"/>
    </row>
    <row r="14" spans="1:7" x14ac:dyDescent="0.2">
      <c r="A14" s="35"/>
      <c r="B14" s="35"/>
      <c r="C14" s="35"/>
      <c r="D14" s="35"/>
      <c r="E14" s="35"/>
      <c r="F14" s="35"/>
      <c r="G14" s="35"/>
    </row>
    <row r="15" spans="1:7" x14ac:dyDescent="0.2">
      <c r="A15" s="74"/>
      <c r="B15" s="74" t="s">
        <v>41</v>
      </c>
      <c r="C15" s="75"/>
      <c r="D15" s="75"/>
      <c r="E15" s="75"/>
      <c r="F15" s="75"/>
      <c r="G15" s="75"/>
    </row>
    <row r="16" spans="1:7" ht="17.25" customHeight="1" x14ac:dyDescent="0.2">
      <c r="A16" s="35"/>
      <c r="B16" s="35" t="s">
        <v>39</v>
      </c>
      <c r="C16" s="35" t="s">
        <v>61</v>
      </c>
      <c r="D16" s="35"/>
      <c r="E16" s="35"/>
      <c r="F16" s="35"/>
      <c r="G16" s="35"/>
    </row>
    <row r="17" spans="1:7" ht="17.25" customHeight="1" x14ac:dyDescent="0.2">
      <c r="A17" s="35"/>
      <c r="B17" s="35" t="s">
        <v>40</v>
      </c>
      <c r="C17" s="35" t="s">
        <v>44</v>
      </c>
      <c r="D17" s="116" t="s">
        <v>42</v>
      </c>
      <c r="E17" s="116"/>
      <c r="F17" s="116"/>
      <c r="G17" s="116"/>
    </row>
    <row r="18" spans="1:7" x14ac:dyDescent="0.2">
      <c r="A18" s="35"/>
      <c r="B18" s="35"/>
      <c r="C18" s="35"/>
      <c r="D18" s="35"/>
      <c r="E18" s="35"/>
      <c r="F18" s="35"/>
      <c r="G18" s="35"/>
    </row>
    <row r="19" spans="1:7" x14ac:dyDescent="0.2">
      <c r="A19" s="42" t="s">
        <v>50</v>
      </c>
      <c r="B19" s="43"/>
      <c r="C19" s="43"/>
      <c r="D19" s="43"/>
      <c r="E19" s="43"/>
      <c r="F19" s="43"/>
      <c r="G19" s="43"/>
    </row>
    <row r="20" spans="1:7" ht="17.25" customHeight="1" x14ac:dyDescent="0.2">
      <c r="A20" s="35"/>
      <c r="B20" s="35" t="s">
        <v>2</v>
      </c>
      <c r="C20" s="35" t="s">
        <v>57</v>
      </c>
      <c r="D20" s="35"/>
      <c r="E20" s="35"/>
      <c r="F20" s="35"/>
      <c r="G20" s="35"/>
    </row>
    <row r="21" spans="1:7" ht="30" customHeight="1" x14ac:dyDescent="0.2">
      <c r="A21" s="35"/>
      <c r="B21" s="35" t="s">
        <v>12</v>
      </c>
      <c r="C21" s="117" t="s">
        <v>58</v>
      </c>
      <c r="D21" s="117"/>
      <c r="E21" s="117"/>
      <c r="F21" s="117"/>
      <c r="G21" s="117"/>
    </row>
    <row r="22" spans="1:7" ht="17.25" customHeight="1" x14ac:dyDescent="0.2">
      <c r="A22" s="35"/>
      <c r="B22" s="35" t="s">
        <v>51</v>
      </c>
      <c r="C22" s="35" t="s">
        <v>52</v>
      </c>
      <c r="D22" s="35"/>
      <c r="E22" s="35"/>
      <c r="F22" s="35"/>
      <c r="G22" s="35"/>
    </row>
    <row r="23" spans="1:7" ht="17.25" customHeight="1" x14ac:dyDescent="0.2">
      <c r="A23" s="35"/>
      <c r="B23" s="35" t="s">
        <v>14</v>
      </c>
      <c r="C23" s="35" t="s">
        <v>59</v>
      </c>
      <c r="D23" s="35"/>
      <c r="E23" s="35"/>
      <c r="F23" s="35"/>
      <c r="G23" s="35"/>
    </row>
    <row r="24" spans="1:7" ht="30" customHeight="1" x14ac:dyDescent="0.2">
      <c r="A24" s="35"/>
      <c r="B24" s="35" t="s">
        <v>35</v>
      </c>
      <c r="C24" s="117" t="s">
        <v>53</v>
      </c>
      <c r="D24" s="117"/>
      <c r="E24" s="117"/>
      <c r="F24" s="117"/>
      <c r="G24" s="117"/>
    </row>
    <row r="25" spans="1:7" ht="17.25" customHeight="1" x14ac:dyDescent="0.2">
      <c r="A25" s="35"/>
      <c r="B25" s="35" t="s">
        <v>13</v>
      </c>
      <c r="C25" s="35" t="s">
        <v>54</v>
      </c>
      <c r="D25" s="35"/>
      <c r="E25" s="35"/>
      <c r="F25" s="35"/>
      <c r="G25" s="35"/>
    </row>
    <row r="26" spans="1:7" ht="30" customHeight="1" x14ac:dyDescent="0.2">
      <c r="A26" s="35"/>
      <c r="B26" s="35" t="s">
        <v>21</v>
      </c>
      <c r="C26" s="117" t="s">
        <v>60</v>
      </c>
      <c r="D26" s="117"/>
      <c r="E26" s="117"/>
      <c r="F26" s="117"/>
      <c r="G26" s="117"/>
    </row>
    <row r="27" spans="1:7" ht="9" customHeight="1" x14ac:dyDescent="0.2">
      <c r="A27" s="35"/>
      <c r="B27" s="35"/>
      <c r="C27" s="72"/>
      <c r="D27" s="72"/>
      <c r="E27" s="72"/>
      <c r="F27" s="72"/>
      <c r="G27" s="72"/>
    </row>
    <row r="28" spans="1:7" x14ac:dyDescent="0.2">
      <c r="A28" s="42" t="s">
        <v>94</v>
      </c>
      <c r="B28" s="43"/>
      <c r="C28" s="43"/>
      <c r="D28" s="43"/>
      <c r="E28" s="43"/>
      <c r="F28" s="43"/>
      <c r="G28" s="43"/>
    </row>
    <row r="29" spans="1:7" x14ac:dyDescent="0.2">
      <c r="A29" s="35"/>
      <c r="B29" s="35" t="s">
        <v>95</v>
      </c>
      <c r="C29" s="72"/>
      <c r="D29" s="72"/>
      <c r="E29" s="72"/>
      <c r="F29" s="72"/>
      <c r="G29" s="72"/>
    </row>
    <row r="30" spans="1:7" ht="13.5" thickBot="1" x14ac:dyDescent="0.25">
      <c r="A30" s="35"/>
      <c r="B30" s="35"/>
      <c r="C30" s="35"/>
      <c r="D30" s="35"/>
      <c r="E30" s="35"/>
      <c r="F30" s="35"/>
      <c r="G30" s="35"/>
    </row>
    <row r="31" spans="1:7" ht="21.75" customHeight="1" thickTop="1" thickBot="1" x14ac:dyDescent="0.25">
      <c r="A31" s="110" t="s">
        <v>83</v>
      </c>
      <c r="B31" s="111"/>
      <c r="C31" s="111"/>
      <c r="D31" s="111"/>
      <c r="E31" s="111"/>
      <c r="F31" s="111"/>
      <c r="G31" s="112"/>
    </row>
    <row r="32" spans="1:7" ht="13.5" thickTop="1" x14ac:dyDescent="0.2">
      <c r="A32" s="35"/>
      <c r="B32" s="35"/>
      <c r="C32" s="35"/>
      <c r="D32" s="35"/>
      <c r="E32" s="35"/>
      <c r="F32" s="35"/>
      <c r="G32" s="35"/>
    </row>
    <row r="33" spans="1:7" x14ac:dyDescent="0.2">
      <c r="A33" s="35"/>
      <c r="B33" s="37" t="s">
        <v>64</v>
      </c>
      <c r="C33" s="35"/>
      <c r="D33" s="35"/>
      <c r="E33" s="35"/>
      <c r="F33" s="35"/>
      <c r="G33" s="35"/>
    </row>
    <row r="34" spans="1:7" x14ac:dyDescent="0.2">
      <c r="A34" s="35"/>
      <c r="B34" s="35" t="s">
        <v>63</v>
      </c>
      <c r="C34" s="35"/>
      <c r="D34" s="35"/>
      <c r="E34" s="35"/>
      <c r="F34" s="35"/>
      <c r="G34" s="35"/>
    </row>
    <row r="35" spans="1:7" x14ac:dyDescent="0.2">
      <c r="A35" s="35"/>
      <c r="B35" s="35"/>
      <c r="C35" s="35"/>
      <c r="D35" s="35"/>
      <c r="E35" s="35"/>
      <c r="F35" s="35"/>
      <c r="G35" s="35"/>
    </row>
    <row r="36" spans="1:7" x14ac:dyDescent="0.2">
      <c r="A36" s="35"/>
      <c r="B36" s="37" t="s">
        <v>65</v>
      </c>
      <c r="C36" s="35"/>
      <c r="D36" s="35"/>
      <c r="E36" s="35"/>
      <c r="F36" s="35"/>
      <c r="G36" s="35"/>
    </row>
    <row r="37" spans="1:7" x14ac:dyDescent="0.2">
      <c r="A37" s="35"/>
      <c r="B37" s="35" t="s">
        <v>66</v>
      </c>
      <c r="C37" s="35"/>
      <c r="D37" s="35"/>
      <c r="E37" s="35"/>
      <c r="F37" s="35"/>
      <c r="G37" s="35"/>
    </row>
    <row r="38" spans="1:7" x14ac:dyDescent="0.2">
      <c r="A38" s="35"/>
      <c r="C38" s="35"/>
      <c r="D38" s="35"/>
      <c r="E38" s="35"/>
      <c r="G38" s="35"/>
    </row>
    <row r="39" spans="1:7" ht="15" x14ac:dyDescent="0.2">
      <c r="A39" s="35"/>
      <c r="B39" s="41" t="s">
        <v>56</v>
      </c>
      <c r="C39" s="35"/>
      <c r="D39" s="35"/>
      <c r="E39" s="35"/>
      <c r="F39" s="38" t="s">
        <v>55</v>
      </c>
      <c r="G39" s="35"/>
    </row>
    <row r="40" spans="1:7" ht="15" x14ac:dyDescent="0.2">
      <c r="A40" s="35"/>
      <c r="B40" s="40"/>
      <c r="C40" s="38"/>
      <c r="D40" s="35"/>
      <c r="E40" s="35"/>
      <c r="F40" s="35"/>
      <c r="G40" s="35"/>
    </row>
    <row r="41" spans="1:7" x14ac:dyDescent="0.2">
      <c r="A41" s="35"/>
      <c r="B41" s="39"/>
      <c r="C41" s="35"/>
      <c r="D41" s="35"/>
      <c r="E41" s="35"/>
      <c r="F41" s="35"/>
      <c r="G41" s="35"/>
    </row>
    <row r="42" spans="1:7" x14ac:dyDescent="0.2">
      <c r="B42" s="9"/>
    </row>
  </sheetData>
  <sheetProtection password="EB50" sheet="1" objects="1" scenarios="1"/>
  <mergeCells count="10">
    <mergeCell ref="A31:G31"/>
    <mergeCell ref="A1:G1"/>
    <mergeCell ref="C12:G12"/>
    <mergeCell ref="C13:G13"/>
    <mergeCell ref="B4:C4"/>
    <mergeCell ref="D9:G9"/>
    <mergeCell ref="D17:G17"/>
    <mergeCell ref="C21:G21"/>
    <mergeCell ref="C24:G24"/>
    <mergeCell ref="C26:G26"/>
  </mergeCells>
  <hyperlinks>
    <hyperlink ref="B4" r:id="rId1" display="Click here to see the Princliples of the Spring Rotation Planner"/>
    <hyperlink ref="D9:G9" r:id="rId2" display="Follow this link for help in calculating this"/>
    <hyperlink ref="D17:G17" r:id="rId3" display="Follow this link for help in calculating this"/>
    <hyperlink ref="F39" r:id="rId4"/>
  </hyperlinks>
  <pageMargins left="0.70866141732283472" right="0.70866141732283472" top="0.74803149606299213" bottom="0.74803149606299213" header="0.31496062992125984" footer="0.31496062992125984"/>
  <pageSetup paperSize="9" scale="66"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Spring Rotation Planner</vt:lpstr>
      <vt:lpstr>Graphs</vt:lpstr>
      <vt:lpstr>Daily Feed Allocator</vt:lpstr>
      <vt:lpstr>Help</vt:lpstr>
      <vt:lpstr>'Daily Feed Allocator'!Print_Area</vt:lpstr>
      <vt:lpstr>Graphs!Print_Area</vt:lpstr>
      <vt:lpstr>'Spring Rotation Planner'!Print_Area</vt:lpstr>
      <vt:lpstr>'Spring Rotation Planner'!Print_Titles</vt:lpstr>
    </vt:vector>
  </TitlesOfParts>
  <Company>DairyNZ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Cameron Henderson</dc:creator>
  <cp:lastModifiedBy>Chris Glassey</cp:lastModifiedBy>
  <cp:lastPrinted>2015-07-02T01:19:24Z</cp:lastPrinted>
  <dcterms:created xsi:type="dcterms:W3CDTF">2014-08-13T23:51:14Z</dcterms:created>
  <dcterms:modified xsi:type="dcterms:W3CDTF">2016-08-21T21:26:16Z</dcterms:modified>
</cp:coreProperties>
</file>