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20" windowWidth="11340" windowHeight="10965"/>
  </bookViews>
  <sheets>
    <sheet name="Travelling Irrigator" sheetId="4" r:id="rId1"/>
    <sheet name="Sprinklers" sheetId="5" r:id="rId2"/>
    <sheet name="Centre Pivot" sheetId="6" r:id="rId3"/>
    <sheet name="Muck Spreader" sheetId="7" r:id="rId4"/>
  </sheets>
  <definedNames>
    <definedName name="_xlnm.Print_Area" localSheetId="2">'Centre Pivot'!$A$1:$AR$58</definedName>
    <definedName name="_xlnm.Print_Area" localSheetId="3">'Muck Spreader'!$A$1:$AR$52</definedName>
    <definedName name="_xlnm.Print_Area" localSheetId="1">Sprinklers!$A$1:$AE$72</definedName>
    <definedName name="_xlnm.Print_Area" localSheetId="0">'Travelling Irrigator'!$A$1:$AR$56</definedName>
    <definedName name="solver_adj" localSheetId="2" hidden="1">'Centre Pivot'!#REF!</definedName>
    <definedName name="solver_adj" localSheetId="3" hidden="1">'Muck Spreader'!#REF!</definedName>
    <definedName name="solver_adj" localSheetId="1" hidden="1">Sprinklers!#REF!</definedName>
    <definedName name="solver_adj" localSheetId="0" hidden="1">'Travelling Irrigator'!#REF!</definedName>
    <definedName name="solver_cvg" localSheetId="2" hidden="1">0.0001</definedName>
    <definedName name="solver_cvg" localSheetId="3" hidden="1">0.0001</definedName>
    <definedName name="solver_cvg" localSheetId="1" hidden="1">0.0001</definedName>
    <definedName name="solver_cvg" localSheetId="0" hidden="1">0.0001</definedName>
    <definedName name="solver_drv" localSheetId="2" hidden="1">1</definedName>
    <definedName name="solver_drv" localSheetId="3" hidden="1">1</definedName>
    <definedName name="solver_drv" localSheetId="1" hidden="1">1</definedName>
    <definedName name="solver_drv" localSheetId="0" hidden="1">1</definedName>
    <definedName name="solver_eng" localSheetId="2" hidden="1">1</definedName>
    <definedName name="solver_eng" localSheetId="3" hidden="1">1</definedName>
    <definedName name="solver_eng" localSheetId="1" hidden="1">1</definedName>
    <definedName name="solver_eng" localSheetId="0" hidden="1">1</definedName>
    <definedName name="solver_est" localSheetId="2" hidden="1">1</definedName>
    <definedName name="solver_est" localSheetId="3" hidden="1">1</definedName>
    <definedName name="solver_est" localSheetId="1" hidden="1">1</definedName>
    <definedName name="solver_est" localSheetId="0" hidden="1">1</definedName>
    <definedName name="solver_itr" localSheetId="2" hidden="1">2147483647</definedName>
    <definedName name="solver_itr" localSheetId="3" hidden="1">2147483647</definedName>
    <definedName name="solver_itr" localSheetId="1" hidden="1">2147483647</definedName>
    <definedName name="solver_itr" localSheetId="0" hidden="1">2147483647</definedName>
    <definedName name="solver_mip" localSheetId="2" hidden="1">2147483647</definedName>
    <definedName name="solver_mip" localSheetId="3" hidden="1">2147483647</definedName>
    <definedName name="solver_mip" localSheetId="1" hidden="1">2147483647</definedName>
    <definedName name="solver_mip" localSheetId="0" hidden="1">2147483647</definedName>
    <definedName name="solver_mni" localSheetId="2" hidden="1">30</definedName>
    <definedName name="solver_mni" localSheetId="3" hidden="1">30</definedName>
    <definedName name="solver_mni" localSheetId="1" hidden="1">30</definedName>
    <definedName name="solver_mni" localSheetId="0" hidden="1">30</definedName>
    <definedName name="solver_mrt" localSheetId="2" hidden="1">0.075</definedName>
    <definedName name="solver_mrt" localSheetId="3" hidden="1">0.075</definedName>
    <definedName name="solver_mrt" localSheetId="1" hidden="1">0.075</definedName>
    <definedName name="solver_mrt" localSheetId="0" hidden="1">0.075</definedName>
    <definedName name="solver_msl" localSheetId="2" hidden="1">2</definedName>
    <definedName name="solver_msl" localSheetId="3" hidden="1">2</definedName>
    <definedName name="solver_msl" localSheetId="1" hidden="1">2</definedName>
    <definedName name="solver_msl" localSheetId="0" hidden="1">2</definedName>
    <definedName name="solver_neg" localSheetId="2" hidden="1">1</definedName>
    <definedName name="solver_neg" localSheetId="3" hidden="1">1</definedName>
    <definedName name="solver_neg" localSheetId="1" hidden="1">1</definedName>
    <definedName name="solver_neg" localSheetId="0" hidden="1">1</definedName>
    <definedName name="solver_nod" localSheetId="2" hidden="1">2147483647</definedName>
    <definedName name="solver_nod" localSheetId="3" hidden="1">2147483647</definedName>
    <definedName name="solver_nod" localSheetId="1" hidden="1">2147483647</definedName>
    <definedName name="solver_nod" localSheetId="0" hidden="1">2147483647</definedName>
    <definedName name="solver_num" localSheetId="2" hidden="1">0</definedName>
    <definedName name="solver_num" localSheetId="3" hidden="1">0</definedName>
    <definedName name="solver_num" localSheetId="1" hidden="1">0</definedName>
    <definedName name="solver_num" localSheetId="0" hidden="1">0</definedName>
    <definedName name="solver_nwt" localSheetId="2" hidden="1">1</definedName>
    <definedName name="solver_nwt" localSheetId="3" hidden="1">1</definedName>
    <definedName name="solver_nwt" localSheetId="1" hidden="1">1</definedName>
    <definedName name="solver_nwt" localSheetId="0" hidden="1">1</definedName>
    <definedName name="solver_opt" localSheetId="2" hidden="1">'Centre Pivot'!#REF!</definedName>
    <definedName name="solver_opt" localSheetId="3" hidden="1">'Muck Spreader'!#REF!</definedName>
    <definedName name="solver_opt" localSheetId="1" hidden="1">Sprinklers!#REF!</definedName>
    <definedName name="solver_opt" localSheetId="0" hidden="1">'Travelling Irrigator'!#REF!</definedName>
    <definedName name="solver_pre" localSheetId="2" hidden="1">0.000001</definedName>
    <definedName name="solver_pre" localSheetId="3" hidden="1">0.000001</definedName>
    <definedName name="solver_pre" localSheetId="1" hidden="1">0.000001</definedName>
    <definedName name="solver_pre" localSheetId="0" hidden="1">0.000001</definedName>
    <definedName name="solver_rbv" localSheetId="2" hidden="1">1</definedName>
    <definedName name="solver_rbv" localSheetId="3" hidden="1">1</definedName>
    <definedName name="solver_rbv" localSheetId="1" hidden="1">1</definedName>
    <definedName name="solver_rbv" localSheetId="0" hidden="1">1</definedName>
    <definedName name="solver_rlx" localSheetId="2" hidden="1">2</definedName>
    <definedName name="solver_rlx" localSheetId="3" hidden="1">2</definedName>
    <definedName name="solver_rlx" localSheetId="1" hidden="1">2</definedName>
    <definedName name="solver_rlx" localSheetId="0" hidden="1">2</definedName>
    <definedName name="solver_rsd" localSheetId="2" hidden="1">0</definedName>
    <definedName name="solver_rsd" localSheetId="3" hidden="1">0</definedName>
    <definedName name="solver_rsd" localSheetId="1" hidden="1">0</definedName>
    <definedName name="solver_rsd" localSheetId="0" hidden="1">0</definedName>
    <definedName name="solver_scl" localSheetId="2" hidden="1">1</definedName>
    <definedName name="solver_scl" localSheetId="3" hidden="1">1</definedName>
    <definedName name="solver_scl" localSheetId="1" hidden="1">1</definedName>
    <definedName name="solver_scl" localSheetId="0" hidden="1">1</definedName>
    <definedName name="solver_sho" localSheetId="2" hidden="1">2</definedName>
    <definedName name="solver_sho" localSheetId="3" hidden="1">2</definedName>
    <definedName name="solver_sho" localSheetId="1" hidden="1">2</definedName>
    <definedName name="solver_sho" localSheetId="0" hidden="1">2</definedName>
    <definedName name="solver_ssz" localSheetId="2" hidden="1">100</definedName>
    <definedName name="solver_ssz" localSheetId="3" hidden="1">100</definedName>
    <definedName name="solver_ssz" localSheetId="1" hidden="1">100</definedName>
    <definedName name="solver_ssz" localSheetId="0" hidden="1">100</definedName>
    <definedName name="solver_tim" localSheetId="2" hidden="1">2147483647</definedName>
    <definedName name="solver_tim" localSheetId="3" hidden="1">2147483647</definedName>
    <definedName name="solver_tim" localSheetId="1" hidden="1">2147483647</definedName>
    <definedName name="solver_tim" localSheetId="0" hidden="1">2147483647</definedName>
    <definedName name="solver_tol" localSheetId="2" hidden="1">0.01</definedName>
    <definedName name="solver_tol" localSheetId="3" hidden="1">0.01</definedName>
    <definedName name="solver_tol" localSheetId="1" hidden="1">0.01</definedName>
    <definedName name="solver_tol" localSheetId="0" hidden="1">0.01</definedName>
    <definedName name="solver_typ" localSheetId="2" hidden="1">2</definedName>
    <definedName name="solver_typ" localSheetId="3" hidden="1">2</definedName>
    <definedName name="solver_typ" localSheetId="1" hidden="1">2</definedName>
    <definedName name="solver_typ" localSheetId="0" hidden="1">2</definedName>
    <definedName name="solver_val" localSheetId="2" hidden="1">0</definedName>
    <definedName name="solver_val" localSheetId="3" hidden="1">0</definedName>
    <definedName name="solver_val" localSheetId="1" hidden="1">0</definedName>
    <definedName name="solver_val" localSheetId="0" hidden="1">0</definedName>
    <definedName name="solver_ver" localSheetId="2" hidden="1">3</definedName>
    <definedName name="solver_ver" localSheetId="3" hidden="1">3</definedName>
    <definedName name="solver_ver" localSheetId="1" hidden="1">3</definedName>
    <definedName name="solver_ver" localSheetId="0" hidden="1">3</definedName>
    <definedName name="Z_27D992FE_3D1D_49DA_9A9B_99E016637E89_.wvu.PrintArea" localSheetId="2" hidden="1">'Centre Pivot'!$A$1:$AR$63</definedName>
    <definedName name="Z_27D992FE_3D1D_49DA_9A9B_99E016637E89_.wvu.PrintArea" localSheetId="3" hidden="1">'Muck Spreader'!$A$1:$AR$58</definedName>
    <definedName name="Z_27D992FE_3D1D_49DA_9A9B_99E016637E89_.wvu.PrintArea" localSheetId="1" hidden="1">Sprinklers!$A$1:$AE$77</definedName>
    <definedName name="Z_27D992FE_3D1D_49DA_9A9B_99E016637E89_.wvu.PrintArea" localSheetId="0" hidden="1">'Travelling Irrigator'!$A$1:$AR$61</definedName>
  </definedNames>
  <calcPr calcId="145621"/>
</workbook>
</file>

<file path=xl/calcChain.xml><?xml version="1.0" encoding="utf-8"?>
<calcChain xmlns="http://schemas.openxmlformats.org/spreadsheetml/2006/main">
  <c r="C56" i="7" l="1"/>
  <c r="C57" i="7" s="1"/>
  <c r="D56" i="7"/>
  <c r="D57" i="7" s="1"/>
  <c r="E56" i="7"/>
  <c r="E57" i="7" s="1"/>
  <c r="F56" i="7"/>
  <c r="F57" i="7" s="1"/>
  <c r="F59" i="7" s="1"/>
  <c r="G56" i="7"/>
  <c r="G57" i="7" s="1"/>
  <c r="H56" i="7"/>
  <c r="H57" i="7" s="1"/>
  <c r="I56" i="7"/>
  <c r="I57" i="7" s="1"/>
  <c r="J56" i="7"/>
  <c r="J57" i="7" s="1"/>
  <c r="J59" i="7" s="1"/>
  <c r="K56" i="7"/>
  <c r="K57" i="7" s="1"/>
  <c r="L56" i="7"/>
  <c r="L57" i="7" s="1"/>
  <c r="M56" i="7"/>
  <c r="M57" i="7" s="1"/>
  <c r="N56" i="7"/>
  <c r="N57" i="7" s="1"/>
  <c r="N59" i="7" s="1"/>
  <c r="O56" i="7"/>
  <c r="O57" i="7" s="1"/>
  <c r="P56" i="7"/>
  <c r="P57" i="7" s="1"/>
  <c r="Q56" i="7"/>
  <c r="Q57" i="7" s="1"/>
  <c r="R56" i="7"/>
  <c r="R57" i="7" s="1"/>
  <c r="R59" i="7" s="1"/>
  <c r="S56" i="7"/>
  <c r="S57" i="7" s="1"/>
  <c r="T56" i="7"/>
  <c r="T57" i="7" s="1"/>
  <c r="V56" i="7"/>
  <c r="V57" i="7" s="1"/>
  <c r="V58" i="7" s="1"/>
  <c r="V59" i="7" s="1"/>
  <c r="W56" i="7"/>
  <c r="W57" i="7" s="1"/>
  <c r="W58" i="7" s="1"/>
  <c r="W59" i="7" s="1"/>
  <c r="X56" i="7"/>
  <c r="X57" i="7" s="1"/>
  <c r="X58" i="7" s="1"/>
  <c r="X59" i="7" s="1"/>
  <c r="Y56" i="7"/>
  <c r="Y57" i="7" s="1"/>
  <c r="Y58" i="7" s="1"/>
  <c r="Z56" i="7"/>
  <c r="Z57" i="7" s="1"/>
  <c r="Z58" i="7" s="1"/>
  <c r="AA56" i="7"/>
  <c r="AA57" i="7" s="1"/>
  <c r="AB56" i="7"/>
  <c r="AB57" i="7" s="1"/>
  <c r="AC56" i="7"/>
  <c r="AC57" i="7" s="1"/>
  <c r="AC58" i="7" s="1"/>
  <c r="AD56" i="7"/>
  <c r="AD57" i="7" s="1"/>
  <c r="AD58" i="7" s="1"/>
  <c r="AE56" i="7"/>
  <c r="AE57" i="7" s="1"/>
  <c r="AF56" i="7"/>
  <c r="AF57" i="7" s="1"/>
  <c r="AG56" i="7"/>
  <c r="AG57" i="7" s="1"/>
  <c r="AG58" i="7" s="1"/>
  <c r="AH56" i="7"/>
  <c r="AH57" i="7" s="1"/>
  <c r="AH58" i="7" s="1"/>
  <c r="AI56" i="7"/>
  <c r="AI57" i="7" s="1"/>
  <c r="AJ56" i="7"/>
  <c r="AJ57" i="7" s="1"/>
  <c r="AK56" i="7"/>
  <c r="AK57" i="7" s="1"/>
  <c r="AK58" i="7" s="1"/>
  <c r="AL56" i="7"/>
  <c r="AL57" i="7" s="1"/>
  <c r="AL58" i="7" s="1"/>
  <c r="AM56" i="7"/>
  <c r="AM57" i="7" s="1"/>
  <c r="AN56" i="7"/>
  <c r="AN57" i="7" s="1"/>
  <c r="AO56" i="7"/>
  <c r="AO57" i="7" s="1"/>
  <c r="AO58" i="7" s="1"/>
  <c r="AP56" i="7"/>
  <c r="AP57" i="7" s="1"/>
  <c r="AP58" i="7" s="1"/>
  <c r="U56" i="7"/>
  <c r="U57" i="7" s="1"/>
  <c r="U58" i="7" s="1"/>
  <c r="U59" i="7" s="1"/>
  <c r="AP55" i="7"/>
  <c r="AO55" i="7"/>
  <c r="AN55" i="7"/>
  <c r="AM55" i="7"/>
  <c r="AL55" i="7"/>
  <c r="AK55" i="7"/>
  <c r="AJ55" i="7"/>
  <c r="AI55" i="7"/>
  <c r="AH55" i="7"/>
  <c r="AG55" i="7"/>
  <c r="AF55" i="7"/>
  <c r="AE55" i="7"/>
  <c r="AD55" i="7"/>
  <c r="AC55" i="7"/>
  <c r="AB55" i="7"/>
  <c r="AA55" i="7"/>
  <c r="Z55" i="7"/>
  <c r="Y55" i="7"/>
  <c r="X55" i="7"/>
  <c r="W55" i="7"/>
  <c r="V55" i="7"/>
  <c r="U55" i="7"/>
  <c r="T55" i="7"/>
  <c r="S55" i="7"/>
  <c r="R55" i="7"/>
  <c r="Q55" i="7"/>
  <c r="P55" i="7"/>
  <c r="O55" i="7"/>
  <c r="N55" i="7"/>
  <c r="M55" i="7"/>
  <c r="L55" i="7"/>
  <c r="K55" i="7"/>
  <c r="J55" i="7"/>
  <c r="I55" i="7"/>
  <c r="H55" i="7"/>
  <c r="G55" i="7"/>
  <c r="F55" i="7"/>
  <c r="E55" i="7"/>
  <c r="D55" i="7"/>
  <c r="C55" i="7"/>
  <c r="AP9" i="7"/>
  <c r="AM9" i="7"/>
  <c r="AI9" i="7"/>
  <c r="F58" i="7" l="1"/>
  <c r="N58" i="7"/>
  <c r="R58" i="7"/>
  <c r="T59" i="7"/>
  <c r="T58" i="7"/>
  <c r="P58" i="7"/>
  <c r="P59" i="7"/>
  <c r="L59" i="7"/>
  <c r="L58" i="7"/>
  <c r="H58" i="7"/>
  <c r="H59" i="7"/>
  <c r="D59" i="7"/>
  <c r="D58" i="7"/>
  <c r="AG59" i="7"/>
  <c r="AP59" i="7"/>
  <c r="AN59" i="7"/>
  <c r="AN58" i="7"/>
  <c r="AJ59" i="7"/>
  <c r="AJ58" i="7"/>
  <c r="AF59" i="7"/>
  <c r="AF58" i="7"/>
  <c r="AB59" i="7"/>
  <c r="AB58" i="7"/>
  <c r="S59" i="7"/>
  <c r="S58" i="7"/>
  <c r="O59" i="7"/>
  <c r="O58" i="7"/>
  <c r="K58" i="7"/>
  <c r="K59" i="7"/>
  <c r="G58" i="7"/>
  <c r="G59" i="7"/>
  <c r="C58" i="7"/>
  <c r="C59" i="7"/>
  <c r="AK59" i="7"/>
  <c r="Z59" i="7"/>
  <c r="AM59" i="7"/>
  <c r="AM58" i="7"/>
  <c r="AI59" i="7"/>
  <c r="AI58" i="7"/>
  <c r="AE58" i="7"/>
  <c r="AE59" i="7"/>
  <c r="AA58" i="7"/>
  <c r="AA59" i="7"/>
  <c r="J58" i="7"/>
  <c r="Y59" i="7"/>
  <c r="AO59" i="7"/>
  <c r="AD59" i="7"/>
  <c r="Q58" i="7"/>
  <c r="Q59" i="7"/>
  <c r="M58" i="7"/>
  <c r="M59" i="7"/>
  <c r="I58" i="7"/>
  <c r="I59" i="7"/>
  <c r="E58" i="7"/>
  <c r="E59" i="7"/>
  <c r="AC59" i="7"/>
  <c r="AL59" i="7"/>
  <c r="AH59" i="7"/>
  <c r="S42" i="7"/>
  <c r="D62" i="4"/>
  <c r="E62" i="4"/>
  <c r="F62" i="4"/>
  <c r="G62" i="4"/>
  <c r="H62" i="4"/>
  <c r="I62" i="4"/>
  <c r="J62" i="4"/>
  <c r="K62" i="4"/>
  <c r="L62" i="4"/>
  <c r="M62" i="4"/>
  <c r="N62" i="4"/>
  <c r="O62" i="4"/>
  <c r="P62" i="4"/>
  <c r="Q62" i="4"/>
  <c r="R62" i="4"/>
  <c r="S62" i="4"/>
  <c r="T62" i="4"/>
  <c r="W62" i="4"/>
  <c r="AM62" i="4"/>
  <c r="AN62" i="4"/>
  <c r="AO62" i="4"/>
  <c r="AP62" i="4"/>
  <c r="C62" i="4"/>
  <c r="C62" i="7" l="1"/>
  <c r="D62" i="7"/>
  <c r="S40" i="7" s="1"/>
  <c r="U19" i="5"/>
  <c r="AK76" i="5"/>
  <c r="AJ76" i="5"/>
  <c r="AI76" i="5"/>
  <c r="AE76" i="5"/>
  <c r="AH76" i="5"/>
  <c r="AG76" i="5"/>
  <c r="AF76" i="5"/>
  <c r="AD76" i="5"/>
  <c r="AD75" i="5"/>
  <c r="AE75" i="5"/>
  <c r="AF75" i="5"/>
  <c r="AG75" i="5"/>
  <c r="AH75" i="5"/>
  <c r="AI75" i="5"/>
  <c r="AJ75" i="5"/>
  <c r="AK75" i="5"/>
  <c r="C75" i="5"/>
  <c r="D75" i="5"/>
  <c r="E75" i="5"/>
  <c r="F75" i="5"/>
  <c r="G75" i="5"/>
  <c r="H75" i="5"/>
  <c r="I75" i="5"/>
  <c r="J75" i="5"/>
  <c r="K75" i="5"/>
  <c r="L75" i="5"/>
  <c r="M75" i="5"/>
  <c r="N75" i="5"/>
  <c r="O75" i="5"/>
  <c r="P75" i="5"/>
  <c r="Q75" i="5"/>
  <c r="R75" i="5"/>
  <c r="S75" i="5"/>
  <c r="T75" i="5"/>
  <c r="C76" i="5"/>
  <c r="D76" i="5"/>
  <c r="E76" i="5"/>
  <c r="E78" i="5" s="1"/>
  <c r="F76" i="5"/>
  <c r="G76" i="5"/>
  <c r="H76" i="5"/>
  <c r="I76" i="5"/>
  <c r="J76" i="5"/>
  <c r="K76" i="5"/>
  <c r="L76" i="5"/>
  <c r="M76" i="5"/>
  <c r="N76" i="5"/>
  <c r="O76" i="5"/>
  <c r="P76" i="5"/>
  <c r="Q76" i="5"/>
  <c r="R76" i="5"/>
  <c r="S76" i="5"/>
  <c r="T76" i="5"/>
  <c r="E77" i="5"/>
  <c r="AP9" i="6"/>
  <c r="AI9" i="6"/>
  <c r="AM9" i="6"/>
  <c r="AP62" i="6"/>
  <c r="AO13" i="6"/>
  <c r="AM61" i="6"/>
  <c r="AN61" i="6"/>
  <c r="AO61" i="6"/>
  <c r="AP61" i="6"/>
  <c r="AM62" i="6"/>
  <c r="AN62" i="6"/>
  <c r="AO62" i="6"/>
  <c r="AQ63" i="6"/>
  <c r="AR63" i="6"/>
  <c r="AS63" i="6"/>
  <c r="AT63" i="6"/>
  <c r="AU63" i="6"/>
  <c r="AV63" i="6"/>
  <c r="AW63" i="6"/>
  <c r="AX63" i="6"/>
  <c r="AC61" i="6"/>
  <c r="AD61" i="6"/>
  <c r="AE61" i="6"/>
  <c r="AF61" i="6"/>
  <c r="AG61" i="6"/>
  <c r="AH61" i="6"/>
  <c r="AI61" i="6"/>
  <c r="AJ61" i="6"/>
  <c r="AK61" i="6"/>
  <c r="AL61" i="6"/>
  <c r="AC62" i="6"/>
  <c r="AD62" i="6"/>
  <c r="AE62" i="6"/>
  <c r="AE64" i="6" s="1"/>
  <c r="AF62" i="6"/>
  <c r="AF64" i="6" s="1"/>
  <c r="AG62" i="6"/>
  <c r="AH62" i="6"/>
  <c r="AI62" i="6"/>
  <c r="AI64" i="6" s="1"/>
  <c r="AJ62" i="6"/>
  <c r="AK62" i="6"/>
  <c r="AL62" i="6"/>
  <c r="AE63" i="6"/>
  <c r="AF63" i="6"/>
  <c r="G61" i="6"/>
  <c r="H61" i="6"/>
  <c r="I61" i="6"/>
  <c r="J61" i="6"/>
  <c r="K61" i="6"/>
  <c r="L61" i="6"/>
  <c r="M61" i="6"/>
  <c r="N61" i="6"/>
  <c r="O61" i="6"/>
  <c r="G62" i="6"/>
  <c r="H62" i="6"/>
  <c r="I62" i="6"/>
  <c r="J62" i="6"/>
  <c r="K62" i="6"/>
  <c r="L62" i="6"/>
  <c r="M62" i="6"/>
  <c r="N62" i="6"/>
  <c r="O62" i="6"/>
  <c r="J60" i="7" l="1"/>
  <c r="AH60" i="7"/>
  <c r="K60" i="7"/>
  <c r="AA60" i="7"/>
  <c r="L60" i="7"/>
  <c r="AB60" i="7"/>
  <c r="N60" i="7"/>
  <c r="M60" i="7"/>
  <c r="AC60" i="7"/>
  <c r="F60" i="7"/>
  <c r="G60" i="7"/>
  <c r="H60" i="7"/>
  <c r="Y60" i="7"/>
  <c r="R60" i="7"/>
  <c r="AL60" i="7"/>
  <c r="O60" i="7"/>
  <c r="AI60" i="7"/>
  <c r="P60" i="7"/>
  <c r="AF60" i="7"/>
  <c r="Z60" i="7"/>
  <c r="Q60" i="7"/>
  <c r="AG60" i="7"/>
  <c r="AP60" i="7"/>
  <c r="S60" i="7"/>
  <c r="D60" i="7"/>
  <c r="T60" i="7"/>
  <c r="AJ60" i="7"/>
  <c r="E60" i="7"/>
  <c r="AK60" i="7"/>
  <c r="AD60" i="7"/>
  <c r="AN60" i="7"/>
  <c r="I60" i="7"/>
  <c r="AO60" i="7"/>
  <c r="AE60" i="7"/>
  <c r="W60" i="7"/>
  <c r="AM60" i="7"/>
  <c r="C60" i="7"/>
  <c r="U60" i="7"/>
  <c r="X60" i="7"/>
  <c r="V60" i="7"/>
  <c r="O63" i="6"/>
  <c r="O64" i="6" s="1"/>
  <c r="K63" i="6"/>
  <c r="K64" i="6"/>
  <c r="G63" i="6"/>
  <c r="G64" i="6" s="1"/>
  <c r="N63" i="6"/>
  <c r="N64" i="6"/>
  <c r="J63" i="6"/>
  <c r="J64" i="6" s="1"/>
  <c r="AL63" i="6"/>
  <c r="AL64" i="6"/>
  <c r="AH63" i="6"/>
  <c r="AH64" i="6"/>
  <c r="AD63" i="6"/>
  <c r="AD64" i="6"/>
  <c r="AO63" i="6"/>
  <c r="AO64" i="6"/>
  <c r="AP63" i="6"/>
  <c r="AP64" i="6"/>
  <c r="M63" i="6"/>
  <c r="M64" i="6" s="1"/>
  <c r="I63" i="6"/>
  <c r="I64" i="6" s="1"/>
  <c r="AI63" i="6"/>
  <c r="AK63" i="6"/>
  <c r="AK64" i="6"/>
  <c r="AG63" i="6"/>
  <c r="AG64" i="6"/>
  <c r="AC63" i="6"/>
  <c r="AC64" i="6"/>
  <c r="AN63" i="6"/>
  <c r="AN64" i="6"/>
  <c r="L63" i="6"/>
  <c r="L64" i="6"/>
  <c r="H63" i="6"/>
  <c r="H64" i="6" s="1"/>
  <c r="AJ63" i="6"/>
  <c r="AJ64" i="6"/>
  <c r="AM63" i="6"/>
  <c r="AM64" i="6"/>
  <c r="R77" i="5"/>
  <c r="R78" i="5" s="1"/>
  <c r="N77" i="5"/>
  <c r="N78" i="5" s="1"/>
  <c r="F77" i="5"/>
  <c r="F78" i="5"/>
  <c r="AJ77" i="5"/>
  <c r="AJ78" i="5"/>
  <c r="Q77" i="5"/>
  <c r="Q78" i="5" s="1"/>
  <c r="M77" i="5"/>
  <c r="M78" i="5" s="1"/>
  <c r="I77" i="5"/>
  <c r="I78" i="5"/>
  <c r="AH77" i="5"/>
  <c r="AH78" i="5"/>
  <c r="AK77" i="5"/>
  <c r="AK78" i="5"/>
  <c r="J77" i="5"/>
  <c r="J78" i="5"/>
  <c r="AG77" i="5"/>
  <c r="AG78" i="5"/>
  <c r="T77" i="5"/>
  <c r="T78" i="5" s="1"/>
  <c r="P77" i="5"/>
  <c r="P78" i="5" s="1"/>
  <c r="L77" i="5"/>
  <c r="L78" i="5" s="1"/>
  <c r="H77" i="5"/>
  <c r="H78" i="5"/>
  <c r="D77" i="5"/>
  <c r="D78" i="5"/>
  <c r="AD77" i="5"/>
  <c r="AD78" i="5" s="1"/>
  <c r="AE77" i="5"/>
  <c r="AE78" i="5" s="1"/>
  <c r="S77" i="5"/>
  <c r="S78" i="5" s="1"/>
  <c r="O77" i="5"/>
  <c r="O78" i="5" s="1"/>
  <c r="K77" i="5"/>
  <c r="K78" i="5"/>
  <c r="G77" i="5"/>
  <c r="G78" i="5"/>
  <c r="C77" i="5"/>
  <c r="C78" i="5"/>
  <c r="AF77" i="5"/>
  <c r="AF78" i="5"/>
  <c r="AI77" i="5"/>
  <c r="AI78" i="5"/>
  <c r="S46" i="4"/>
  <c r="C60" i="4"/>
  <c r="AO13" i="4"/>
  <c r="E62" i="7" l="1"/>
  <c r="S44" i="7" s="1"/>
  <c r="AC59" i="4"/>
  <c r="AD59" i="4"/>
  <c r="AE59" i="4"/>
  <c r="AF59" i="4"/>
  <c r="AG59" i="4"/>
  <c r="AH59" i="4"/>
  <c r="AI59" i="4"/>
  <c r="AJ59" i="4"/>
  <c r="AK59" i="4"/>
  <c r="AL59" i="4"/>
  <c r="AM59" i="4"/>
  <c r="AN59" i="4"/>
  <c r="AO59" i="4"/>
  <c r="AP59" i="4"/>
  <c r="AC60" i="4"/>
  <c r="AD60" i="4"/>
  <c r="AE60" i="4"/>
  <c r="AF60" i="4"/>
  <c r="AG60" i="4"/>
  <c r="AH60" i="4"/>
  <c r="AI60" i="4"/>
  <c r="AJ60" i="4"/>
  <c r="AK60" i="4"/>
  <c r="AL60" i="4"/>
  <c r="AM60" i="4"/>
  <c r="AN60" i="4"/>
  <c r="AO60" i="4"/>
  <c r="AP60" i="4"/>
  <c r="C59" i="4"/>
  <c r="D59" i="4"/>
  <c r="E59" i="4"/>
  <c r="F59" i="4"/>
  <c r="G59" i="4"/>
  <c r="H59" i="4"/>
  <c r="I59" i="4"/>
  <c r="J59" i="4"/>
  <c r="K59" i="4"/>
  <c r="L59" i="4"/>
  <c r="M59" i="4"/>
  <c r="N59" i="4"/>
  <c r="O59" i="4"/>
  <c r="P59" i="4"/>
  <c r="Q59" i="4"/>
  <c r="C61" i="4"/>
  <c r="D60" i="4"/>
  <c r="E60" i="4"/>
  <c r="F60" i="4"/>
  <c r="G60" i="4"/>
  <c r="H60" i="4"/>
  <c r="I60" i="4"/>
  <c r="J60" i="4"/>
  <c r="K60" i="4"/>
  <c r="L60" i="4"/>
  <c r="M60" i="4"/>
  <c r="N60" i="4"/>
  <c r="O60" i="4"/>
  <c r="P60" i="4"/>
  <c r="Q60" i="4"/>
  <c r="AK62" i="4" l="1"/>
  <c r="AJ62" i="4"/>
  <c r="AD62" i="4"/>
  <c r="AC62" i="4"/>
  <c r="E61" i="4"/>
  <c r="AN61" i="4"/>
  <c r="D61" i="4"/>
  <c r="AM61" i="4"/>
  <c r="AP61" i="4"/>
  <c r="AL61" i="4"/>
  <c r="AL62" i="4" s="1"/>
  <c r="F61" i="4"/>
  <c r="AO61" i="4"/>
  <c r="AK61" i="4"/>
  <c r="J61" i="4"/>
  <c r="P61" i="4"/>
  <c r="L61" i="4"/>
  <c r="H61" i="4"/>
  <c r="AI61" i="4"/>
  <c r="AI62" i="4" s="1"/>
  <c r="AE61" i="4"/>
  <c r="AE62" i="4" s="1"/>
  <c r="N61" i="4"/>
  <c r="AC61" i="4"/>
  <c r="O61" i="4"/>
  <c r="K61" i="4"/>
  <c r="G61" i="4"/>
  <c r="AH61" i="4"/>
  <c r="AH62" i="4" s="1"/>
  <c r="AD61" i="4"/>
  <c r="AG61" i="4"/>
  <c r="AG62" i="4" s="1"/>
  <c r="Q61" i="4"/>
  <c r="M61" i="4"/>
  <c r="I61" i="4"/>
  <c r="AJ61" i="4"/>
  <c r="AF61" i="4"/>
  <c r="AF62" i="4" s="1"/>
  <c r="R60" i="4"/>
  <c r="S60" i="4"/>
  <c r="T60" i="4"/>
  <c r="U60" i="4"/>
  <c r="V60" i="4"/>
  <c r="W60" i="4"/>
  <c r="X60" i="4"/>
  <c r="Y60" i="4"/>
  <c r="Z60" i="4"/>
  <c r="AA60" i="4"/>
  <c r="AB60" i="4"/>
  <c r="AO76" i="5"/>
  <c r="AO78" i="5" s="1"/>
  <c r="AN76" i="5"/>
  <c r="AN78" i="5" s="1"/>
  <c r="AM76" i="5"/>
  <c r="AM78" i="5" s="1"/>
  <c r="AL76" i="5"/>
  <c r="AL78" i="5" s="1"/>
  <c r="AC76" i="5"/>
  <c r="AB76" i="5"/>
  <c r="AA76" i="5"/>
  <c r="AP76" i="5"/>
  <c r="AP78" i="5" s="1"/>
  <c r="Z76" i="5"/>
  <c r="Y76" i="5"/>
  <c r="X76" i="5"/>
  <c r="W76" i="5"/>
  <c r="U76" i="5"/>
  <c r="V76" i="5"/>
  <c r="D62" i="6"/>
  <c r="E62" i="6"/>
  <c r="F62" i="6"/>
  <c r="P62" i="6"/>
  <c r="Q62" i="6"/>
  <c r="R62" i="6"/>
  <c r="S62" i="6"/>
  <c r="T62" i="6"/>
  <c r="U62" i="6"/>
  <c r="V62" i="6"/>
  <c r="W62" i="6"/>
  <c r="X62" i="6"/>
  <c r="Y62" i="6"/>
  <c r="Z62" i="6"/>
  <c r="AA62" i="6"/>
  <c r="AA64" i="6" s="1"/>
  <c r="AB62" i="6"/>
  <c r="AB64" i="6" s="1"/>
  <c r="C62" i="6"/>
  <c r="S46" i="6" l="1"/>
  <c r="U75" i="5"/>
  <c r="V75" i="5"/>
  <c r="W75" i="5"/>
  <c r="X75" i="5"/>
  <c r="Y75" i="5"/>
  <c r="Z75" i="5"/>
  <c r="AA75" i="5"/>
  <c r="AB75" i="5"/>
  <c r="AC75" i="5"/>
  <c r="AL75" i="5"/>
  <c r="AM75" i="5"/>
  <c r="AN75" i="5"/>
  <c r="AO75" i="5"/>
  <c r="AP75" i="5"/>
  <c r="R59" i="4"/>
  <c r="S59" i="4"/>
  <c r="T59" i="4"/>
  <c r="U59" i="4"/>
  <c r="V59" i="4"/>
  <c r="W59" i="4"/>
  <c r="X59" i="4"/>
  <c r="Y59" i="4"/>
  <c r="Z59" i="4"/>
  <c r="AA59" i="4"/>
  <c r="AB59" i="4"/>
  <c r="D61" i="6"/>
  <c r="E61" i="6"/>
  <c r="F61" i="6"/>
  <c r="P61" i="6"/>
  <c r="Q61" i="6"/>
  <c r="R61" i="6"/>
  <c r="S61" i="6"/>
  <c r="T61" i="6"/>
  <c r="U61" i="6"/>
  <c r="V61" i="6"/>
  <c r="W61" i="6"/>
  <c r="X61" i="6"/>
  <c r="Y61" i="6"/>
  <c r="Z61" i="6"/>
  <c r="AA61" i="6"/>
  <c r="AB61" i="6"/>
  <c r="C61" i="6"/>
  <c r="AB63" i="6" l="1"/>
  <c r="AA63" i="6"/>
  <c r="Z63" i="6"/>
  <c r="Z64" i="6" s="1"/>
  <c r="Y63" i="6"/>
  <c r="Y64" i="6" s="1"/>
  <c r="X63" i="6"/>
  <c r="X64" i="6" s="1"/>
  <c r="W63" i="6"/>
  <c r="W64" i="6" s="1"/>
  <c r="V63" i="6"/>
  <c r="V64" i="6" s="1"/>
  <c r="U63" i="6"/>
  <c r="U64" i="6" s="1"/>
  <c r="T63" i="6"/>
  <c r="T64" i="6" s="1"/>
  <c r="S63" i="6"/>
  <c r="S64" i="6" s="1"/>
  <c r="R63" i="6"/>
  <c r="R64" i="6" s="1"/>
  <c r="Q63" i="6"/>
  <c r="Q64" i="6" s="1"/>
  <c r="P63" i="6"/>
  <c r="P64" i="6" s="1"/>
  <c r="F63" i="6"/>
  <c r="F64" i="6" s="1"/>
  <c r="E63" i="6"/>
  <c r="E64" i="6" s="1"/>
  <c r="D63" i="6"/>
  <c r="D64" i="6" s="1"/>
  <c r="C63" i="6"/>
  <c r="C64" i="6" s="1"/>
  <c r="AP77" i="5"/>
  <c r="AO77" i="5"/>
  <c r="AN77" i="5"/>
  <c r="AM77" i="5"/>
  <c r="AL77" i="5"/>
  <c r="AC77" i="5"/>
  <c r="AC78" i="5" s="1"/>
  <c r="AB77" i="5"/>
  <c r="AB78" i="5" s="1"/>
  <c r="AA77" i="5"/>
  <c r="AA78" i="5" s="1"/>
  <c r="Z77" i="5"/>
  <c r="Z78" i="5" s="1"/>
  <c r="Y77" i="5"/>
  <c r="Y78" i="5" s="1"/>
  <c r="X77" i="5"/>
  <c r="X78" i="5" s="1"/>
  <c r="W77" i="5"/>
  <c r="W78" i="5" s="1"/>
  <c r="V77" i="5"/>
  <c r="V78" i="5" s="1"/>
  <c r="U77" i="5"/>
  <c r="U78" i="5" s="1"/>
  <c r="X11" i="5"/>
  <c r="T11" i="5"/>
  <c r="N11" i="5"/>
  <c r="C67" i="6" l="1"/>
  <c r="E65" i="6" s="1"/>
  <c r="C81" i="5"/>
  <c r="D81" i="5"/>
  <c r="O58" i="5" s="1"/>
  <c r="O62" i="5" s="1"/>
  <c r="D67" i="6"/>
  <c r="S44" i="6" s="1"/>
  <c r="S48" i="6" s="1"/>
  <c r="O60" i="5"/>
  <c r="AI9" i="4"/>
  <c r="AM9" i="4"/>
  <c r="I65" i="6" l="1"/>
  <c r="M65" i="6"/>
  <c r="Q65" i="6"/>
  <c r="U65" i="6"/>
  <c r="Y65" i="6"/>
  <c r="AC65" i="6"/>
  <c r="AG65" i="6"/>
  <c r="AK65" i="6"/>
  <c r="AO65" i="6"/>
  <c r="F65" i="6"/>
  <c r="J65" i="6"/>
  <c r="N65" i="6"/>
  <c r="R65" i="6"/>
  <c r="V65" i="6"/>
  <c r="Z65" i="6"/>
  <c r="AD65" i="6"/>
  <c r="AH65" i="6"/>
  <c r="AL65" i="6"/>
  <c r="AP65" i="6"/>
  <c r="G65" i="6"/>
  <c r="K65" i="6"/>
  <c r="O65" i="6"/>
  <c r="S65" i="6"/>
  <c r="W65" i="6"/>
  <c r="AA65" i="6"/>
  <c r="AE65" i="6"/>
  <c r="AI65" i="6"/>
  <c r="AM65" i="6"/>
  <c r="C65" i="6"/>
  <c r="D65" i="6"/>
  <c r="H65" i="6"/>
  <c r="L65" i="6"/>
  <c r="P65" i="6"/>
  <c r="T65" i="6"/>
  <c r="X65" i="6"/>
  <c r="AB65" i="6"/>
  <c r="AF65" i="6"/>
  <c r="AN65" i="6"/>
  <c r="AJ65" i="6"/>
  <c r="G79" i="5"/>
  <c r="K79" i="5"/>
  <c r="O79" i="5"/>
  <c r="S79" i="5"/>
  <c r="W79" i="5"/>
  <c r="AA79" i="5"/>
  <c r="AE79" i="5"/>
  <c r="AI79" i="5"/>
  <c r="AM79" i="5"/>
  <c r="C79" i="5"/>
  <c r="D79" i="5"/>
  <c r="H79" i="5"/>
  <c r="L79" i="5"/>
  <c r="P79" i="5"/>
  <c r="T79" i="5"/>
  <c r="X79" i="5"/>
  <c r="AB79" i="5"/>
  <c r="AF79" i="5"/>
  <c r="AJ79" i="5"/>
  <c r="AN79" i="5"/>
  <c r="E79" i="5"/>
  <c r="I79" i="5"/>
  <c r="M79" i="5"/>
  <c r="Q79" i="5"/>
  <c r="Y79" i="5"/>
  <c r="AC79" i="5"/>
  <c r="AG79" i="5"/>
  <c r="AK79" i="5"/>
  <c r="AO79" i="5"/>
  <c r="F79" i="5"/>
  <c r="J79" i="5"/>
  <c r="N79" i="5"/>
  <c r="R79" i="5"/>
  <c r="V79" i="5"/>
  <c r="Z79" i="5"/>
  <c r="AD79" i="5"/>
  <c r="AH79" i="5"/>
  <c r="AL79" i="5"/>
  <c r="AP79" i="5"/>
  <c r="U79" i="5"/>
  <c r="R61" i="4"/>
  <c r="S61" i="4"/>
  <c r="T61" i="4"/>
  <c r="U61" i="4"/>
  <c r="U62" i="4" s="1"/>
  <c r="V61" i="4"/>
  <c r="V62" i="4" s="1"/>
  <c r="W61" i="4"/>
  <c r="X61" i="4"/>
  <c r="X62" i="4" s="1"/>
  <c r="Y61" i="4"/>
  <c r="Y62" i="4" s="1"/>
  <c r="Z61" i="4"/>
  <c r="Z62" i="4" s="1"/>
  <c r="AA61" i="4"/>
  <c r="AA62" i="4" s="1"/>
  <c r="AB61" i="4"/>
  <c r="AB62" i="4" s="1"/>
  <c r="C65" i="4" l="1"/>
  <c r="AB63" i="4" s="1"/>
  <c r="E81" i="5"/>
  <c r="O64" i="5" s="1"/>
  <c r="E67" i="6"/>
  <c r="S50" i="6" s="1"/>
  <c r="S44" i="4"/>
  <c r="D65" i="4"/>
  <c r="S42" i="4" s="1"/>
  <c r="E63" i="4" l="1"/>
  <c r="I63" i="4"/>
  <c r="M63" i="4"/>
  <c r="Q63" i="4"/>
  <c r="U63" i="4"/>
  <c r="Y63" i="4"/>
  <c r="AO63" i="4"/>
  <c r="F63" i="4"/>
  <c r="J63" i="4"/>
  <c r="N63" i="4"/>
  <c r="R63" i="4"/>
  <c r="V63" i="4"/>
  <c r="Z63" i="4"/>
  <c r="AP63" i="4"/>
  <c r="G63" i="4"/>
  <c r="K63" i="4"/>
  <c r="O63" i="4"/>
  <c r="S63" i="4"/>
  <c r="W63" i="4"/>
  <c r="AA63" i="4"/>
  <c r="AM63" i="4"/>
  <c r="C63" i="4"/>
  <c r="D63" i="4"/>
  <c r="H63" i="4"/>
  <c r="L63" i="4"/>
  <c r="P63" i="4"/>
  <c r="T63" i="4"/>
  <c r="X63" i="4"/>
  <c r="AN63" i="4"/>
  <c r="AH63" i="4"/>
  <c r="AE63" i="4"/>
  <c r="AJ63" i="4"/>
  <c r="AK63" i="4"/>
  <c r="AD63" i="4"/>
  <c r="AF63" i="4"/>
  <c r="AI63" i="4"/>
  <c r="AC63" i="4"/>
  <c r="AG63" i="4"/>
  <c r="AL63" i="4"/>
  <c r="AP9" i="4"/>
  <c r="E65" i="4" l="1"/>
  <c r="S48" i="4" s="1"/>
</calcChain>
</file>

<file path=xl/sharedStrings.xml><?xml version="1.0" encoding="utf-8"?>
<sst xmlns="http://schemas.openxmlformats.org/spreadsheetml/2006/main" count="351" uniqueCount="82">
  <si>
    <t>Step 1:</t>
  </si>
  <si>
    <t>Square or Rectangular</t>
  </si>
  <si>
    <t>Circular</t>
  </si>
  <si>
    <t>Step 3:</t>
  </si>
  <si>
    <r>
      <rPr>
        <b/>
        <sz val="9"/>
        <color indexed="8"/>
        <rFont val="Arial"/>
        <family val="2"/>
      </rPr>
      <t>Disclaimer:</t>
    </r>
    <r>
      <rPr>
        <sz val="9"/>
        <color indexed="8"/>
        <rFont val="Arial"/>
        <family val="2"/>
      </rPr>
      <t xml:space="preserve">
DairyNZ Limited  endeavours to ensure that the information in this publication is accurate and current. However, we do not accept liability for any error or omission. The information that appears in this publication is intended to provide the best possible dairy farm management practices, systems and advice that DairyNZ has access to. It may be subject to change at any time, without notice. DairyNZ Limited takes no responsibility whatsoever for the currency and/or accuracy of this information, its completeness or fitness for purpose.</t>
    </r>
  </si>
  <si>
    <t>Page 1</t>
  </si>
  <si>
    <t>Average Depth of Effluent Applied</t>
  </si>
  <si>
    <t>mm</t>
  </si>
  <si>
    <t>Centre Line</t>
  </si>
  <si>
    <t>How much liquid is in each bucket? Start from the centre line and work outwards</t>
  </si>
  <si>
    <t>Buckets on the Left Side of the Irrigator Centre Line</t>
  </si>
  <si>
    <t>Buckets on the Right Side of the Irrigator Centre Line</t>
  </si>
  <si>
    <t>ml</t>
  </si>
  <si>
    <t>Step 4:</t>
  </si>
  <si>
    <t>Maximum Depth of Effluent Applied</t>
  </si>
  <si>
    <t xml:space="preserve">               Effluent Spreading Depth Testing Calculator: Travelling Irrigator</t>
  </si>
  <si>
    <t xml:space="preserve">Buckets away from the Effluent Pipe </t>
  </si>
  <si>
    <t>Buckets along the Effluent Pipe</t>
  </si>
  <si>
    <t xml:space="preserve">             Effluent Spreading Depth Testing Calculator: Sprinklers</t>
  </si>
  <si>
    <t>How much liquid is in each bucket? Start from centre of the pivot and work outwards</t>
  </si>
  <si>
    <t>Buckets starting from the centre of the pivot and working outwards</t>
  </si>
  <si>
    <t>What is your regional council rule or effluent consented depth for effluent applied to land?</t>
  </si>
  <si>
    <t>Step 2:</t>
  </si>
  <si>
    <t xml:space="preserve">   Step 3:</t>
  </si>
  <si>
    <t xml:space="preserve">What size is inside the top of your buckets?           </t>
  </si>
  <si>
    <t>Read the Average Applied Depth, Maximum Application Depth, and Distribution Uniformity.</t>
  </si>
  <si>
    <t>Distribution Uniformity (UQ)</t>
  </si>
  <si>
    <t xml:space="preserve">Choose the shape of your buckets?   </t>
  </si>
  <si>
    <t xml:space="preserve">               Effluent Spreading Depth Testing Calculator: Centre Pivot</t>
  </si>
  <si>
    <t>UQ</t>
  </si>
  <si>
    <t>Ave Depth</t>
  </si>
  <si>
    <t>UQ Ave Depth</t>
  </si>
  <si>
    <r>
      <rPr>
        <b/>
        <i/>
        <sz val="14"/>
        <color indexed="57"/>
        <rFont val="Arial"/>
        <family val="2"/>
      </rPr>
      <t>Instructions</t>
    </r>
    <r>
      <rPr>
        <i/>
        <sz val="14"/>
        <color indexed="57"/>
        <rFont val="Arial"/>
        <family val="2"/>
      </rPr>
      <t xml:space="preserve">     </t>
    </r>
    <r>
      <rPr>
        <sz val="10"/>
        <color indexed="8"/>
        <rFont val="Arial"/>
        <family val="2"/>
      </rPr>
      <t xml:space="preserve">                                                                                                                                                                                                                                                    
To use this calculator for measuring the depth of effluent applied from a travelling irrigator, you first need to take some measurements out by the irrigator. You will need some buckets or containers (all the same size) and a measuring jug. All the instructions are outlined in DairyNZ's "A farmer’s guide to managing farm dairy effluent: A good practice guide for land application systems". Once you have the data follow the steps stated and enter data into the green boxes as labelled below. This input data will generate the depth and uniformity of the effluent applied. More calculations are required to assess application rate. </t>
    </r>
  </si>
  <si>
    <t>Seconds</t>
  </si>
  <si>
    <t>mm/hour</t>
  </si>
  <si>
    <t xml:space="preserve">    </t>
  </si>
  <si>
    <t xml:space="preserve"> How long did it take for the irrigator to pass across the buckets?</t>
  </si>
  <si>
    <t>Metres</t>
  </si>
  <si>
    <t xml:space="preserve">   Step 5:</t>
  </si>
  <si>
    <t>Step 6:</t>
  </si>
  <si>
    <t xml:space="preserve"> What was the average flow rate of the effluent at the irrigator?</t>
  </si>
  <si>
    <t xml:space="preserve">   Step 7:</t>
  </si>
  <si>
    <r>
      <t>m</t>
    </r>
    <r>
      <rPr>
        <sz val="10"/>
        <color theme="0"/>
        <rFont val="Calibri"/>
        <family val="2"/>
      </rPr>
      <t>³/hour</t>
    </r>
  </si>
  <si>
    <t>L/second</t>
  </si>
  <si>
    <t xml:space="preserve"> What unit was the flow rate of the effluent irrigator measured with?</t>
  </si>
  <si>
    <t>Step 8:</t>
  </si>
  <si>
    <t xml:space="preserve">What was the total width of the spread effluent (Spread diameter)?  </t>
  </si>
  <si>
    <t>Step 9:</t>
  </si>
  <si>
    <t xml:space="preserve">Only fill in boxes for buckets used. Zero values are not calculated.          </t>
  </si>
  <si>
    <t>Only fill in boxes for buckets used.  Zero values will not be calculated.</t>
  </si>
  <si>
    <t>How long did it take for the irrigator to pass across the buckets?</t>
  </si>
  <si>
    <t>What unit was the flow rate of the effluent irrigator measured with?</t>
  </si>
  <si>
    <t>What was the average flow rate of the effluent at the irrigator?</t>
  </si>
  <si>
    <t xml:space="preserve">   </t>
  </si>
  <si>
    <t>Step 7:</t>
  </si>
  <si>
    <t>How long was the system pumping effluent?</t>
  </si>
  <si>
    <t>What unit was the flow rate of the effluent sprinkler measured with?</t>
  </si>
  <si>
    <t>What was the average flow rate of the effluent at the sprinkler?</t>
  </si>
  <si>
    <t xml:space="preserve">What was the total length of pivot used for spreading effluent (from centre)?  </t>
  </si>
  <si>
    <t>What was the wetted width of the sprinklers on the pivot?</t>
  </si>
  <si>
    <t>Step 10:</t>
  </si>
  <si>
    <r>
      <rPr>
        <b/>
        <i/>
        <sz val="14"/>
        <color indexed="57"/>
        <rFont val="Arial"/>
        <family val="2"/>
      </rPr>
      <t>Instructions</t>
    </r>
    <r>
      <rPr>
        <i/>
        <sz val="14"/>
        <color indexed="57"/>
        <rFont val="Arial"/>
        <family val="2"/>
      </rPr>
      <t xml:space="preserve">     </t>
    </r>
    <r>
      <rPr>
        <sz val="10"/>
        <color indexed="8"/>
        <rFont val="Arial"/>
        <family val="2"/>
      </rPr>
      <t xml:space="preserve">                                                                                                                                                                                                                                                    
To use this calculator for measuring the depth of effluent applied from a travelling irrigator, you first need to take some measurements out by the irrigator. You will need some buckets or containers (all the same size) and a measuring jug. All the instructions are outlined in DairyNZ's "A farmer’s guide to managing farm dairy effluent: A good practice guide for land application systems". Once you have the data follow the steps stated and enter data into the green boxes as labelled below. This input data will generate the depth and uniformity of the effluent applied.  Flow rate and timing measurements are required to assess application rate.    </t>
    </r>
  </si>
  <si>
    <r>
      <rPr>
        <b/>
        <i/>
        <sz val="14"/>
        <color indexed="57"/>
        <rFont val="Arial"/>
        <family val="2"/>
      </rPr>
      <t>Instructions</t>
    </r>
    <r>
      <rPr>
        <i/>
        <sz val="14"/>
        <color indexed="57"/>
        <rFont val="Arial"/>
        <family val="2"/>
      </rPr>
      <t xml:space="preserve">     </t>
    </r>
    <r>
      <rPr>
        <sz val="10"/>
        <color indexed="8"/>
        <rFont val="Arial"/>
        <family val="2"/>
      </rPr>
      <t xml:space="preserve">                                                                                                                                                                                                                                                    
To use this calculator for measuring the depth of effluent applied from a travelling irrigator, you first need to take some measurements out by the irrigator. You will need some buckets or containers (all the same size) and a measuring jug. All the instructions are outlined in DairyNZ's "A farmer’s guide to managing farm dairy effluent: A good practice guide for land application systems". Once you have the data follow the steps stated and enter data into the green boxes as labelled below. This input data will generate the depth and uniformity of the effluent applied.   Flow rate and timing measurements are required to assess application rate.   </t>
    </r>
  </si>
  <si>
    <t>Min</t>
  </si>
  <si>
    <t>Sec</t>
  </si>
  <si>
    <t>Minutes</t>
  </si>
  <si>
    <t>How many sprinklers were on the effluent line beyond the flow rate measurement?</t>
  </si>
  <si>
    <t>Sprinklers</t>
  </si>
  <si>
    <t>Average Application Rate (Stop Watch Method)</t>
  </si>
  <si>
    <t>Average Application Rate (Flow Rate Method)</t>
  </si>
  <si>
    <t>Version 2: February 2015</t>
  </si>
  <si>
    <t>Buckets on the Left Side of the Muck Spreader Centre Line</t>
  </si>
  <si>
    <t>Buckets on the Right Side of the Muck Spreader Centre Line</t>
  </si>
  <si>
    <t>gram</t>
  </si>
  <si>
    <t xml:space="preserve">               Effluent Spreading Depth Testing Calculator: Muck Spreader</t>
  </si>
  <si>
    <r>
      <rPr>
        <b/>
        <i/>
        <sz val="14"/>
        <color indexed="57"/>
        <rFont val="Arial"/>
        <family val="2"/>
      </rPr>
      <t>Instructions</t>
    </r>
    <r>
      <rPr>
        <i/>
        <sz val="14"/>
        <color indexed="57"/>
        <rFont val="Arial"/>
        <family val="2"/>
      </rPr>
      <t xml:space="preserve">     </t>
    </r>
    <r>
      <rPr>
        <sz val="10"/>
        <color indexed="8"/>
        <rFont val="Arial"/>
        <family val="2"/>
      </rPr>
      <t xml:space="preserve">                                                                                                                                                                                                                                                    
To use this calculator for measuring the average depth of effluent applied from a muck spreader, you first need to take some measurements out in the paddock. You will need some buckets, trays or containers (all the same size) and a set of small scales. Once you have the data follow the steps stated and enter data into the green boxes as labelled below. This input data will generate the depth and uniformity of the effluent applied. More calculations are required to assess application rate. </t>
    </r>
  </si>
  <si>
    <t xml:space="preserve">What was the total width of the spread effluent?  </t>
  </si>
  <si>
    <r>
      <t>Kg/m</t>
    </r>
    <r>
      <rPr>
        <b/>
        <sz val="10"/>
        <color theme="1"/>
        <rFont val="Calibri"/>
        <family val="2"/>
      </rPr>
      <t>³</t>
    </r>
  </si>
  <si>
    <t>Version 3: May 2016</t>
  </si>
  <si>
    <t>kGrams/m2</t>
  </si>
  <si>
    <t xml:space="preserve"> What was the density of the effluent product being spread? (default 1000)</t>
  </si>
  <si>
    <t>What weight of effluent is in each bucket? Start from the centre line and work outwards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</si>
</sst>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0.0_-;\-* #,##0.0_-;_-* &quot;-&quot;??_-;_-@_-"/>
    <numFmt numFmtId="166" formatCode="0.000"/>
  </numFmts>
  <fonts count="39" x14ac:knownFonts="1">
    <font>
      <sz val="11"/>
      <color theme="1"/>
      <name val="Calibri"/>
      <family val="2"/>
      <scheme val="minor"/>
    </font>
    <font>
      <sz val="10"/>
      <color indexed="8"/>
      <name val="Arial"/>
      <family val="2"/>
    </font>
    <font>
      <b/>
      <i/>
      <sz val="14"/>
      <color indexed="57"/>
      <name val="Arial"/>
      <family val="2"/>
    </font>
    <font>
      <i/>
      <sz val="14"/>
      <color indexed="57"/>
      <name val="Arial"/>
      <family val="2"/>
    </font>
    <font>
      <sz val="9"/>
      <color indexed="8"/>
      <name val="Arial"/>
      <family val="2"/>
    </font>
    <font>
      <b/>
      <sz val="9"/>
      <color indexed="8"/>
      <name val="Arial"/>
      <family val="2"/>
    </font>
    <font>
      <sz val="11"/>
      <color theme="1"/>
      <name val="Calibri"/>
      <family val="2"/>
      <scheme val="minor"/>
    </font>
    <font>
      <sz val="11"/>
      <color theme="0"/>
      <name val="Calibri"/>
      <family val="2"/>
      <scheme val="minor"/>
    </font>
    <font>
      <sz val="18"/>
      <color theme="1"/>
      <name val="Calibri"/>
      <family val="2"/>
      <scheme val="minor"/>
    </font>
    <font>
      <b/>
      <sz val="18"/>
      <color theme="0"/>
      <name val="Calibri"/>
      <family val="2"/>
      <scheme val="minor"/>
    </font>
    <font>
      <b/>
      <i/>
      <sz val="18"/>
      <color theme="0"/>
      <name val="Arial"/>
      <family val="2"/>
    </font>
    <font>
      <sz val="10"/>
      <color theme="1"/>
      <name val="Calibri"/>
      <family val="2"/>
      <scheme val="minor"/>
    </font>
    <font>
      <sz val="10"/>
      <color theme="1"/>
      <name val="Arial"/>
      <family val="2"/>
    </font>
    <font>
      <b/>
      <i/>
      <sz val="24"/>
      <color theme="0"/>
      <name val="Arial"/>
      <family val="2"/>
    </font>
    <font>
      <b/>
      <i/>
      <sz val="12"/>
      <color rgb="FF7BC143"/>
      <name val="Arial"/>
      <family val="2"/>
    </font>
    <font>
      <b/>
      <sz val="10"/>
      <color theme="1"/>
      <name val="Arial"/>
      <family val="2"/>
    </font>
    <font>
      <sz val="10"/>
      <color theme="0"/>
      <name val="Calibri"/>
      <family val="2"/>
      <scheme val="minor"/>
    </font>
    <font>
      <sz val="12"/>
      <color theme="1"/>
      <name val="Calibri"/>
      <family val="2"/>
      <scheme val="minor"/>
    </font>
    <font>
      <sz val="12"/>
      <color theme="1"/>
      <name val="Arial"/>
      <family val="2"/>
    </font>
    <font>
      <b/>
      <sz val="14"/>
      <color theme="1"/>
      <name val="Calibri"/>
      <family val="2"/>
      <scheme val="minor"/>
    </font>
    <font>
      <b/>
      <sz val="12"/>
      <color theme="1"/>
      <name val="Arial"/>
      <family val="2"/>
    </font>
    <font>
      <b/>
      <sz val="10"/>
      <color theme="1"/>
      <name val="Calibri"/>
      <family val="2"/>
      <scheme val="minor"/>
    </font>
    <font>
      <b/>
      <sz val="10"/>
      <color theme="4" tint="-0.249977111117893"/>
      <name val="Arial"/>
      <family val="2"/>
    </font>
    <font>
      <sz val="8"/>
      <color theme="1"/>
      <name val="Arial"/>
      <family val="2"/>
    </font>
    <font>
      <b/>
      <sz val="18"/>
      <color theme="1"/>
      <name val="Calibri"/>
      <family val="2"/>
      <scheme val="minor"/>
    </font>
    <font>
      <sz val="9"/>
      <color theme="1"/>
      <name val="Arial"/>
      <family val="2"/>
    </font>
    <font>
      <b/>
      <sz val="12"/>
      <color theme="0"/>
      <name val="Calibri"/>
      <family val="2"/>
      <scheme val="minor"/>
    </font>
    <font>
      <b/>
      <sz val="10"/>
      <color theme="0"/>
      <name val="Arial"/>
      <family val="2"/>
    </font>
    <font>
      <b/>
      <i/>
      <sz val="22"/>
      <color theme="0"/>
      <name val="Arial"/>
      <family val="2"/>
    </font>
    <font>
      <b/>
      <sz val="22"/>
      <color theme="0"/>
      <name val="Calibri"/>
      <family val="2"/>
      <scheme val="minor"/>
    </font>
    <font>
      <sz val="10"/>
      <name val="Calibri"/>
      <family val="2"/>
      <scheme val="minor"/>
    </font>
    <font>
      <sz val="11"/>
      <name val="Calibri"/>
      <family val="2"/>
      <scheme val="minor"/>
    </font>
    <font>
      <sz val="11"/>
      <color rgb="FFFF0000"/>
      <name val="Calibri"/>
      <family val="2"/>
      <scheme val="minor"/>
    </font>
    <font>
      <sz val="10"/>
      <color rgb="FFFF0000"/>
      <name val="Calibri"/>
      <family val="2"/>
      <scheme val="minor"/>
    </font>
    <font>
      <sz val="10"/>
      <color theme="0"/>
      <name val="Calibri"/>
      <family val="2"/>
    </font>
    <font>
      <sz val="10"/>
      <name val="Arial"/>
      <family val="2"/>
    </font>
    <font>
      <b/>
      <sz val="11"/>
      <color theme="1"/>
      <name val="Arial"/>
      <family val="2"/>
    </font>
    <font>
      <b/>
      <sz val="10"/>
      <name val="Arial"/>
      <family val="2"/>
    </font>
    <font>
      <b/>
      <sz val="10"/>
      <color theme="1"/>
      <name val="Calibri"/>
      <family val="2"/>
    </font>
  </fonts>
  <fills count="7">
    <fill>
      <patternFill patternType="none"/>
    </fill>
    <fill>
      <patternFill patternType="gray125"/>
    </fill>
    <fill>
      <patternFill patternType="solid">
        <fgColor rgb="FF7BC143"/>
        <bgColor indexed="64"/>
      </patternFill>
    </fill>
    <fill>
      <patternFill patternType="solid">
        <fgColor theme="0"/>
        <bgColor indexed="64"/>
      </patternFill>
    </fill>
    <fill>
      <patternFill patternType="solid">
        <fgColor rgb="FFD1E9BD"/>
        <bgColor indexed="64"/>
      </patternFill>
    </fill>
    <fill>
      <patternFill patternType="solid">
        <fgColor theme="1"/>
        <bgColor indexed="64"/>
      </patternFill>
    </fill>
    <fill>
      <patternFill patternType="solid">
        <fgColor theme="6" tint="0.79998168889431442"/>
        <bgColor indexed="64"/>
      </patternFill>
    </fill>
  </fills>
  <borders count="25">
    <border>
      <left/>
      <right/>
      <top/>
      <bottom/>
      <diagonal/>
    </border>
    <border>
      <left style="thin">
        <color rgb="FF7BC143"/>
      </left>
      <right/>
      <top style="thin">
        <color rgb="FF7BC143"/>
      </top>
      <bottom style="thin">
        <color rgb="FF7BC143"/>
      </bottom>
      <diagonal/>
    </border>
    <border>
      <left/>
      <right/>
      <top style="thin">
        <color rgb="FF7BC143"/>
      </top>
      <bottom style="thin">
        <color rgb="FF7BC143"/>
      </bottom>
      <diagonal/>
    </border>
    <border>
      <left style="thin">
        <color rgb="FF7BC143"/>
      </left>
      <right/>
      <top style="thin">
        <color rgb="FF7BC143"/>
      </top>
      <bottom/>
      <diagonal/>
    </border>
    <border>
      <left/>
      <right/>
      <top style="thin">
        <color rgb="FF7BC143"/>
      </top>
      <bottom/>
      <diagonal/>
    </border>
    <border>
      <left/>
      <right style="thin">
        <color rgb="FF7BC143"/>
      </right>
      <top style="thin">
        <color rgb="FF7BC143"/>
      </top>
      <bottom/>
      <diagonal/>
    </border>
    <border>
      <left style="thin">
        <color rgb="FF7BC143"/>
      </left>
      <right/>
      <top/>
      <bottom/>
      <diagonal/>
    </border>
    <border>
      <left/>
      <right style="thin">
        <color rgb="FF7BC143"/>
      </right>
      <top/>
      <bottom/>
      <diagonal/>
    </border>
    <border>
      <left style="thin">
        <color rgb="FF7BC143"/>
      </left>
      <right/>
      <top/>
      <bottom style="thin">
        <color rgb="FF7BC143"/>
      </bottom>
      <diagonal/>
    </border>
    <border>
      <left/>
      <right/>
      <top/>
      <bottom style="thin">
        <color rgb="FF7BC143"/>
      </bottom>
      <diagonal/>
    </border>
    <border>
      <left/>
      <right style="thin">
        <color rgb="FF7BC143"/>
      </right>
      <top/>
      <bottom style="thin">
        <color rgb="FF7BC143"/>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style="thin">
        <color rgb="FF92D050"/>
      </right>
      <top style="thin">
        <color rgb="FF92D050"/>
      </top>
      <bottom style="thin">
        <color rgb="FF92D050"/>
      </bottom>
      <diagonal/>
    </border>
    <border>
      <left/>
      <right/>
      <top/>
      <bottom style="thin">
        <color rgb="FF92D050"/>
      </bottom>
      <diagonal/>
    </border>
    <border>
      <left/>
      <right/>
      <top style="thin">
        <color rgb="FF92D050"/>
      </top>
      <bottom/>
      <diagonal/>
    </border>
    <border>
      <left/>
      <right style="thick">
        <color rgb="FFFF0000"/>
      </right>
      <top/>
      <bottom/>
      <diagonal/>
    </border>
    <border>
      <left style="thin">
        <color rgb="FF92D050"/>
      </left>
      <right style="thick">
        <color rgb="FFFF0000"/>
      </right>
      <top style="thin">
        <color rgb="FF92D050"/>
      </top>
      <bottom style="thin">
        <color rgb="FF92D050"/>
      </bottom>
      <diagonal/>
    </border>
    <border>
      <left/>
      <right style="thick">
        <color rgb="FFFF0000"/>
      </right>
      <top style="thin">
        <color rgb="FF7BC143"/>
      </top>
      <bottom/>
      <diagonal/>
    </border>
    <border>
      <left style="thin">
        <color rgb="FF92D050"/>
      </left>
      <right style="thin">
        <color rgb="FF92D050"/>
      </right>
      <top style="thin">
        <color rgb="FF92D050"/>
      </top>
      <bottom/>
      <diagonal/>
    </border>
    <border>
      <left/>
      <right style="thick">
        <color rgb="FFFF0000"/>
      </right>
      <top/>
      <bottom style="thin">
        <color rgb="FF92D050"/>
      </bottom>
      <diagonal/>
    </border>
    <border>
      <left style="thin">
        <color rgb="FF92D050"/>
      </left>
      <right/>
      <top/>
      <bottom/>
      <diagonal/>
    </border>
    <border>
      <left style="thin">
        <color rgb="FF7BC143"/>
      </left>
      <right style="thin">
        <color rgb="FF92D050"/>
      </right>
      <top style="thin">
        <color rgb="FF7BC143"/>
      </top>
      <bottom style="thin">
        <color rgb="FF92D050"/>
      </bottom>
      <diagonal/>
    </border>
    <border>
      <left style="thin">
        <color rgb="FF7BC143"/>
      </left>
      <right style="thick">
        <color rgb="FFFF0000"/>
      </right>
      <top/>
      <bottom/>
      <diagonal/>
    </border>
  </borders>
  <cellStyleXfs count="2">
    <xf numFmtId="0" fontId="0" fillId="0" borderId="0"/>
    <xf numFmtId="43" fontId="6" fillId="0" borderId="0" applyFont="0" applyFill="0" applyBorder="0" applyAlignment="0" applyProtection="0"/>
  </cellStyleXfs>
  <cellXfs count="241">
    <xf numFmtId="0" fontId="0" fillId="0" borderId="0" xfId="0"/>
    <xf numFmtId="0" fontId="21" fillId="3" borderId="7" xfId="0" applyFont="1" applyFill="1" applyBorder="1" applyAlignment="1" applyProtection="1">
      <alignment horizontal="center" wrapText="1"/>
    </xf>
    <xf numFmtId="0" fontId="21" fillId="3" borderId="7" xfId="0" applyFont="1" applyFill="1" applyBorder="1" applyAlignment="1" applyProtection="1">
      <alignment horizontal="center"/>
    </xf>
    <xf numFmtId="0" fontId="11" fillId="3" borderId="7" xfId="0" applyFont="1" applyFill="1" applyBorder="1" applyProtection="1"/>
    <xf numFmtId="0" fontId="24" fillId="3" borderId="0" xfId="0" applyFont="1" applyFill="1" applyBorder="1" applyAlignment="1" applyProtection="1">
      <alignment vertical="center"/>
    </xf>
    <xf numFmtId="0" fontId="21" fillId="3" borderId="7" xfId="0" applyFont="1" applyFill="1" applyBorder="1" applyAlignment="1" applyProtection="1">
      <alignment horizontal="right" wrapText="1"/>
    </xf>
    <xf numFmtId="0" fontId="21" fillId="3" borderId="9" xfId="0" applyFont="1" applyFill="1" applyBorder="1" applyAlignment="1" applyProtection="1">
      <alignment horizontal="center"/>
    </xf>
    <xf numFmtId="0" fontId="21" fillId="3" borderId="10" xfId="0" applyFont="1" applyFill="1" applyBorder="1" applyAlignment="1" applyProtection="1">
      <alignment horizontal="center"/>
    </xf>
    <xf numFmtId="0" fontId="26" fillId="5" borderId="0" xfId="0" applyFont="1" applyFill="1" applyAlignment="1" applyProtection="1">
      <protection locked="0"/>
    </xf>
    <xf numFmtId="0" fontId="11" fillId="3" borderId="6" xfId="0" applyFont="1" applyFill="1" applyBorder="1" applyProtection="1"/>
    <xf numFmtId="0" fontId="11" fillId="3" borderId="0" xfId="0" applyFont="1" applyFill="1" applyBorder="1" applyAlignment="1" applyProtection="1">
      <alignment horizontal="left"/>
    </xf>
    <xf numFmtId="0" fontId="11" fillId="3" borderId="0" xfId="0" applyFont="1" applyFill="1" applyBorder="1" applyProtection="1"/>
    <xf numFmtId="0" fontId="11" fillId="3" borderId="0" xfId="0" applyFont="1" applyFill="1" applyBorder="1" applyAlignment="1" applyProtection="1">
      <alignment horizontal="right"/>
    </xf>
    <xf numFmtId="0" fontId="11" fillId="3" borderId="7" xfId="0" applyFont="1" applyFill="1" applyBorder="1" applyAlignment="1" applyProtection="1">
      <alignment horizontal="right"/>
    </xf>
    <xf numFmtId="0" fontId="11" fillId="0" borderId="0" xfId="0" applyFont="1" applyProtection="1"/>
    <xf numFmtId="0" fontId="11" fillId="3" borderId="0" xfId="0" applyFont="1" applyFill="1" applyBorder="1" applyAlignment="1" applyProtection="1">
      <alignment horizontal="center"/>
    </xf>
    <xf numFmtId="0" fontId="11" fillId="3" borderId="8" xfId="0" applyFont="1" applyFill="1" applyBorder="1" applyProtection="1"/>
    <xf numFmtId="0" fontId="11" fillId="3" borderId="9" xfId="0" applyFont="1" applyFill="1" applyBorder="1" applyProtection="1"/>
    <xf numFmtId="0" fontId="11" fillId="3" borderId="0" xfId="0" applyFont="1" applyFill="1" applyProtection="1"/>
    <xf numFmtId="0" fontId="11" fillId="3" borderId="3" xfId="0" applyFont="1" applyFill="1" applyBorder="1" applyProtection="1"/>
    <xf numFmtId="0" fontId="14" fillId="3" borderId="4" xfId="0" applyFont="1" applyFill="1" applyBorder="1" applyAlignment="1" applyProtection="1">
      <alignment vertical="center"/>
    </xf>
    <xf numFmtId="0" fontId="15" fillId="3" borderId="4" xfId="0" applyFont="1" applyFill="1" applyBorder="1" applyAlignment="1" applyProtection="1">
      <alignment vertical="center"/>
    </xf>
    <xf numFmtId="0" fontId="18" fillId="3" borderId="4" xfId="0" applyFont="1" applyFill="1" applyBorder="1" applyAlignment="1" applyProtection="1">
      <alignment vertical="center"/>
    </xf>
    <xf numFmtId="0" fontId="17" fillId="3" borderId="4" xfId="0" applyFont="1" applyFill="1" applyBorder="1" applyAlignment="1" applyProtection="1">
      <alignment vertical="center"/>
    </xf>
    <xf numFmtId="0" fontId="11" fillId="3" borderId="4" xfId="0" applyFont="1" applyFill="1" applyBorder="1" applyProtection="1"/>
    <xf numFmtId="0" fontId="11" fillId="3" borderId="5" xfId="0" applyFont="1" applyFill="1" applyBorder="1" applyProtection="1"/>
    <xf numFmtId="0" fontId="19" fillId="3" borderId="0" xfId="0" applyFont="1" applyFill="1" applyBorder="1" applyProtection="1"/>
    <xf numFmtId="0" fontId="11" fillId="0" borderId="6" xfId="0" applyFont="1" applyBorder="1" applyProtection="1"/>
    <xf numFmtId="0" fontId="22" fillId="3" borderId="0" xfId="0" applyFont="1" applyFill="1" applyBorder="1" applyAlignment="1" applyProtection="1">
      <alignment horizontal="left" vertical="center"/>
    </xf>
    <xf numFmtId="0" fontId="11" fillId="3" borderId="7" xfId="0" applyFont="1" applyFill="1" applyBorder="1" applyAlignment="1" applyProtection="1">
      <alignment horizontal="center"/>
    </xf>
    <xf numFmtId="0" fontId="25" fillId="3" borderId="0" xfId="0" applyFont="1" applyFill="1" applyBorder="1" applyAlignment="1" applyProtection="1">
      <alignment horizontal="center" vertical="top" wrapText="1"/>
    </xf>
    <xf numFmtId="0" fontId="27" fillId="5" borderId="0" xfId="0" applyFont="1" applyFill="1" applyAlignment="1" applyProtection="1"/>
    <xf numFmtId="0" fontId="26" fillId="5" borderId="0" xfId="0" applyFont="1" applyFill="1" applyAlignment="1" applyProtection="1"/>
    <xf numFmtId="0" fontId="11" fillId="3" borderId="7" xfId="0" applyFont="1" applyFill="1" applyBorder="1" applyAlignment="1" applyProtection="1">
      <alignment wrapText="1"/>
    </xf>
    <xf numFmtId="0" fontId="0" fillId="2" borderId="0" xfId="0" applyFill="1" applyProtection="1"/>
    <xf numFmtId="0" fontId="8" fillId="2" borderId="0" xfId="0" applyFont="1" applyFill="1" applyProtection="1"/>
    <xf numFmtId="0" fontId="9" fillId="2" borderId="0" xfId="0" applyFont="1" applyFill="1" applyAlignment="1" applyProtection="1">
      <alignment horizontal="left" vertical="center"/>
    </xf>
    <xf numFmtId="0" fontId="0" fillId="0" borderId="0" xfId="0" applyProtection="1"/>
    <xf numFmtId="0" fontId="0" fillId="3" borderId="0" xfId="0" applyFill="1" applyProtection="1"/>
    <xf numFmtId="0" fontId="8" fillId="3" borderId="0" xfId="0" applyFont="1" applyFill="1" applyProtection="1"/>
    <xf numFmtId="0" fontId="10" fillId="3" borderId="0" xfId="0" applyFont="1" applyFill="1" applyAlignment="1" applyProtection="1">
      <alignment horizontal="center"/>
    </xf>
    <xf numFmtId="0" fontId="9" fillId="3" borderId="0" xfId="0" applyFont="1" applyFill="1" applyAlignment="1" applyProtection="1">
      <alignment horizontal="center"/>
    </xf>
    <xf numFmtId="0" fontId="12"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indent="1"/>
    </xf>
    <xf numFmtId="0" fontId="7" fillId="3" borderId="0" xfId="0" applyFont="1" applyFill="1" applyBorder="1" applyAlignment="1" applyProtection="1"/>
    <xf numFmtId="0" fontId="11" fillId="3" borderId="1" xfId="0" applyFont="1" applyFill="1" applyBorder="1" applyProtection="1"/>
    <xf numFmtId="0" fontId="15" fillId="3" borderId="2" xfId="0" applyFont="1" applyFill="1" applyBorder="1" applyAlignment="1" applyProtection="1">
      <alignment vertical="center"/>
    </xf>
    <xf numFmtId="0" fontId="12" fillId="3" borderId="2" xfId="0" applyFont="1" applyFill="1" applyBorder="1" applyAlignment="1" applyProtection="1">
      <alignment vertical="center"/>
    </xf>
    <xf numFmtId="0" fontId="16" fillId="3" borderId="0" xfId="0" applyFont="1" applyFill="1" applyBorder="1" applyProtection="1"/>
    <xf numFmtId="0" fontId="17" fillId="3" borderId="0" xfId="0" applyFont="1" applyFill="1" applyProtection="1"/>
    <xf numFmtId="0" fontId="17" fillId="3" borderId="0" xfId="0" applyFont="1" applyFill="1" applyBorder="1" applyProtection="1"/>
    <xf numFmtId="0" fontId="16" fillId="0" borderId="0" xfId="0" applyFont="1" applyProtection="1"/>
    <xf numFmtId="0" fontId="15" fillId="3" borderId="16" xfId="0" applyFont="1" applyFill="1" applyBorder="1" applyAlignment="1" applyProtection="1">
      <alignment vertical="center"/>
    </xf>
    <xf numFmtId="0" fontId="11" fillId="0" borderId="0" xfId="0" applyFont="1" applyFill="1" applyBorder="1" applyProtection="1"/>
    <xf numFmtId="0" fontId="15" fillId="0" borderId="0" xfId="0" applyFont="1" applyFill="1" applyBorder="1" applyAlignment="1" applyProtection="1">
      <alignment vertical="center"/>
    </xf>
    <xf numFmtId="0" fontId="21" fillId="0" borderId="0" xfId="0" applyFont="1" applyFill="1" applyBorder="1" applyProtection="1"/>
    <xf numFmtId="0" fontId="11" fillId="3" borderId="6" xfId="0" applyFont="1" applyFill="1" applyBorder="1" applyAlignment="1" applyProtection="1">
      <alignment horizontal="center"/>
    </xf>
    <xf numFmtId="0" fontId="15" fillId="0" borderId="0" xfId="0" applyFont="1" applyFill="1" applyBorder="1" applyAlignment="1" applyProtection="1">
      <alignment horizontal="center"/>
    </xf>
    <xf numFmtId="0" fontId="23" fillId="0" borderId="0" xfId="0" applyFont="1" applyFill="1" applyBorder="1" applyAlignment="1" applyProtection="1">
      <alignment horizontal="center"/>
    </xf>
    <xf numFmtId="0" fontId="22" fillId="0" borderId="0" xfId="0" applyFont="1" applyFill="1" applyBorder="1" applyAlignment="1" applyProtection="1">
      <alignment horizontal="left" vertical="center"/>
    </xf>
    <xf numFmtId="0" fontId="11" fillId="0" borderId="0" xfId="0" applyFont="1" applyFill="1" applyBorder="1" applyAlignment="1" applyProtection="1">
      <alignment horizontal="right"/>
    </xf>
    <xf numFmtId="0" fontId="11" fillId="0" borderId="0" xfId="0" applyFont="1" applyFill="1" applyBorder="1" applyAlignment="1" applyProtection="1">
      <alignment horizontal="center"/>
    </xf>
    <xf numFmtId="0" fontId="11" fillId="0" borderId="0" xfId="0" applyFont="1" applyFill="1" applyBorder="1" applyAlignment="1" applyProtection="1">
      <alignment horizontal="left"/>
    </xf>
    <xf numFmtId="0" fontId="0" fillId="0" borderId="0" xfId="0" applyAlignment="1" applyProtection="1">
      <alignment wrapText="1"/>
    </xf>
    <xf numFmtId="0" fontId="11" fillId="3" borderId="6" xfId="0" applyFont="1" applyFill="1" applyBorder="1" applyAlignment="1" applyProtection="1">
      <alignment wrapText="1"/>
    </xf>
    <xf numFmtId="0" fontId="15" fillId="0" borderId="2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11" fillId="0" borderId="0" xfId="0" applyFont="1" applyFill="1" applyBorder="1" applyAlignment="1" applyProtection="1">
      <alignment vertical="center" wrapText="1"/>
    </xf>
    <xf numFmtId="0" fontId="14" fillId="3" borderId="0" xfId="0" applyFont="1" applyFill="1" applyBorder="1" applyProtection="1"/>
    <xf numFmtId="0" fontId="15" fillId="3" borderId="0" xfId="0" applyFont="1" applyFill="1" applyBorder="1" applyProtection="1"/>
    <xf numFmtId="0" fontId="18" fillId="3" borderId="0" xfId="0" applyFont="1" applyFill="1" applyBorder="1" applyProtection="1"/>
    <xf numFmtId="0" fontId="15" fillId="3" borderId="0" xfId="0" applyFont="1" applyFill="1" applyBorder="1" applyAlignment="1" applyProtection="1"/>
    <xf numFmtId="164" fontId="21" fillId="3" borderId="0" xfId="1" applyNumberFormat="1" applyFont="1" applyFill="1" applyBorder="1" applyAlignment="1" applyProtection="1">
      <alignment vertical="center"/>
    </xf>
    <xf numFmtId="0" fontId="11" fillId="0" borderId="0" xfId="0" applyFont="1" applyAlignment="1" applyProtection="1">
      <alignment vertical="center"/>
    </xf>
    <xf numFmtId="0" fontId="15" fillId="3" borderId="9" xfId="0" applyFont="1" applyFill="1" applyBorder="1" applyAlignment="1" applyProtection="1">
      <alignment vertical="center"/>
    </xf>
    <xf numFmtId="0" fontId="15" fillId="3" borderId="9" xfId="0" applyFont="1" applyFill="1" applyBorder="1" applyAlignment="1" applyProtection="1">
      <alignment horizontal="right" vertical="center"/>
    </xf>
    <xf numFmtId="164" fontId="15" fillId="3" borderId="9" xfId="1" applyNumberFormat="1" applyFont="1" applyFill="1" applyBorder="1" applyAlignment="1" applyProtection="1">
      <alignment horizontal="right" vertical="center"/>
    </xf>
    <xf numFmtId="0" fontId="11" fillId="3" borderId="10" xfId="0" applyFont="1" applyFill="1" applyBorder="1" applyProtection="1"/>
    <xf numFmtId="0" fontId="0" fillId="0" borderId="0" xfId="0" applyFill="1" applyBorder="1" applyProtection="1"/>
    <xf numFmtId="0" fontId="12" fillId="0" borderId="0" xfId="0" applyFont="1" applyFill="1" applyBorder="1" applyAlignment="1" applyProtection="1"/>
    <xf numFmtId="0" fontId="0" fillId="3" borderId="0" xfId="0" applyFill="1" applyBorder="1" applyAlignment="1" applyProtection="1"/>
    <xf numFmtId="0" fontId="25" fillId="3" borderId="0" xfId="0" applyFont="1" applyFill="1" applyBorder="1" applyAlignment="1" applyProtection="1">
      <alignment vertical="center" wrapText="1"/>
    </xf>
    <xf numFmtId="0" fontId="11" fillId="0" borderId="0" xfId="0" applyFont="1" applyBorder="1" applyProtection="1"/>
    <xf numFmtId="0" fontId="0" fillId="0" borderId="0" xfId="0" applyBorder="1" applyProtection="1"/>
    <xf numFmtId="0" fontId="15" fillId="0" borderId="0" xfId="0" applyFont="1" applyFill="1" applyBorder="1" applyAlignment="1" applyProtection="1">
      <alignment horizontal="center" vertical="center"/>
    </xf>
    <xf numFmtId="0" fontId="19" fillId="3" borderId="0" xfId="0" applyFont="1" applyFill="1" applyBorder="1" applyAlignment="1" applyProtection="1">
      <alignment horizontal="left" vertical="center" wrapText="1" indent="1"/>
    </xf>
    <xf numFmtId="0" fontId="14" fillId="3" borderId="2" xfId="0" applyFont="1" applyFill="1" applyBorder="1" applyAlignment="1" applyProtection="1">
      <alignment horizontal="center" vertical="center"/>
    </xf>
    <xf numFmtId="0" fontId="15" fillId="3" borderId="2"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2" fillId="3" borderId="0" xfId="0" applyFont="1" applyFill="1" applyBorder="1" applyAlignment="1" applyProtection="1">
      <alignment vertical="center"/>
    </xf>
    <xf numFmtId="0" fontId="15" fillId="3" borderId="12" xfId="0" applyFont="1" applyFill="1" applyBorder="1" applyAlignment="1" applyProtection="1">
      <alignment vertical="center"/>
    </xf>
    <xf numFmtId="0" fontId="12" fillId="3" borderId="12" xfId="0" applyFont="1" applyFill="1" applyBorder="1" applyAlignment="1" applyProtection="1">
      <alignment vertical="center"/>
    </xf>
    <xf numFmtId="0" fontId="15" fillId="3" borderId="12" xfId="0" applyFont="1" applyFill="1" applyBorder="1" applyAlignment="1" applyProtection="1">
      <alignment horizontal="right" vertical="center"/>
    </xf>
    <xf numFmtId="0" fontId="15" fillId="0" borderId="13" xfId="0" applyFont="1" applyFill="1" applyBorder="1" applyAlignment="1" applyProtection="1">
      <alignment horizontal="left" vertical="center"/>
    </xf>
    <xf numFmtId="0" fontId="14" fillId="3" borderId="0" xfId="0" applyFont="1" applyFill="1" applyBorder="1" applyAlignment="1" applyProtection="1">
      <alignment vertical="center"/>
    </xf>
    <xf numFmtId="0" fontId="15" fillId="3" borderId="0" xfId="0" applyFont="1" applyFill="1" applyBorder="1" applyAlignment="1" applyProtection="1">
      <alignment horizontal="center" vertical="center"/>
    </xf>
    <xf numFmtId="0" fontId="14" fillId="3" borderId="11" xfId="0" applyFont="1" applyFill="1" applyBorder="1" applyAlignment="1" applyProtection="1">
      <alignment vertical="center"/>
    </xf>
    <xf numFmtId="0" fontId="14" fillId="3" borderId="12" xfId="0" applyFont="1" applyFill="1" applyBorder="1" applyAlignment="1" applyProtection="1">
      <alignment vertical="center"/>
    </xf>
    <xf numFmtId="0" fontId="15" fillId="0" borderId="11" xfId="0" applyFont="1" applyFill="1" applyBorder="1" applyAlignment="1" applyProtection="1">
      <alignment horizontal="center" vertical="center" wrapText="1"/>
    </xf>
    <xf numFmtId="0" fontId="12"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30" fillId="0" borderId="0" xfId="0" applyFont="1" applyBorder="1" applyProtection="1"/>
    <xf numFmtId="0" fontId="30" fillId="0" borderId="0" xfId="0" applyFont="1" applyProtection="1"/>
    <xf numFmtId="0" fontId="31" fillId="0" borderId="0" xfId="0" applyFont="1" applyProtection="1"/>
    <xf numFmtId="0" fontId="16" fillId="0" borderId="22" xfId="0" applyFont="1" applyBorder="1" applyProtection="1"/>
    <xf numFmtId="0" fontId="7" fillId="0" borderId="0" xfId="0" applyFont="1" applyAlignment="1" applyProtection="1">
      <alignment wrapText="1"/>
    </xf>
    <xf numFmtId="164" fontId="11" fillId="0" borderId="0" xfId="1" applyNumberFormat="1" applyFont="1" applyFill="1" applyBorder="1" applyProtection="1"/>
    <xf numFmtId="165" fontId="20" fillId="0" borderId="0" xfId="1" applyNumberFormat="1" applyFont="1" applyFill="1" applyBorder="1" applyAlignment="1" applyProtection="1">
      <alignment horizontal="right" vertical="center"/>
    </xf>
    <xf numFmtId="0" fontId="20" fillId="0" borderId="0" xfId="0" applyFont="1" applyFill="1" applyBorder="1" applyAlignment="1" applyProtection="1">
      <alignment vertical="center"/>
    </xf>
    <xf numFmtId="0" fontId="11" fillId="3" borderId="24" xfId="0" applyFont="1" applyFill="1" applyBorder="1" applyProtection="1"/>
    <xf numFmtId="0" fontId="11" fillId="3" borderId="24" xfId="0" applyFont="1" applyFill="1" applyBorder="1" applyAlignment="1" applyProtection="1">
      <alignment wrapText="1"/>
    </xf>
    <xf numFmtId="0" fontId="32" fillId="0" borderId="0" xfId="0" applyFont="1" applyBorder="1" applyProtection="1"/>
    <xf numFmtId="0" fontId="33" fillId="0" borderId="0" xfId="0" applyFont="1" applyBorder="1" applyProtection="1"/>
    <xf numFmtId="0" fontId="33" fillId="0" borderId="0" xfId="0" applyFont="1" applyProtection="1"/>
    <xf numFmtId="0" fontId="32" fillId="0" borderId="0" xfId="0" applyFont="1" applyProtection="1"/>
    <xf numFmtId="0" fontId="15" fillId="3" borderId="2" xfId="0" applyFont="1" applyFill="1" applyBorder="1" applyAlignment="1" applyProtection="1">
      <alignment horizontal="left" vertical="center"/>
    </xf>
    <xf numFmtId="0" fontId="14" fillId="3" borderId="4" xfId="0" applyFont="1" applyFill="1" applyBorder="1" applyAlignment="1" applyProtection="1">
      <alignment horizontal="center" vertical="center"/>
    </xf>
    <xf numFmtId="0" fontId="15" fillId="3" borderId="12" xfId="0" applyFont="1" applyFill="1" applyBorder="1" applyAlignment="1" applyProtection="1">
      <alignment horizontal="left" vertical="center"/>
    </xf>
    <xf numFmtId="0" fontId="15" fillId="0" borderId="0" xfId="0" applyFont="1" applyFill="1" applyBorder="1" applyAlignment="1" applyProtection="1">
      <alignment horizontal="center" wrapText="1"/>
    </xf>
    <xf numFmtId="0" fontId="20" fillId="0" borderId="0" xfId="0" applyFont="1" applyFill="1" applyBorder="1" applyAlignment="1" applyProtection="1">
      <alignment horizontal="center"/>
    </xf>
    <xf numFmtId="0" fontId="15" fillId="4" borderId="14" xfId="0"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xf>
    <xf numFmtId="0" fontId="15" fillId="3" borderId="12"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7" fillId="0" borderId="0" xfId="0" applyFont="1" applyBorder="1" applyProtection="1"/>
    <xf numFmtId="0" fontId="16" fillId="0" borderId="0" xfId="0" applyFont="1" applyBorder="1" applyProtection="1"/>
    <xf numFmtId="0" fontId="36" fillId="4" borderId="14" xfId="0" applyFont="1" applyFill="1" applyBorder="1" applyAlignment="1" applyProtection="1">
      <alignment horizontal="center" vertical="center"/>
      <protection locked="0"/>
    </xf>
    <xf numFmtId="0" fontId="36" fillId="4" borderId="5" xfId="0" applyFont="1" applyFill="1" applyBorder="1" applyAlignment="1" applyProtection="1">
      <alignment horizontal="center" vertical="center"/>
      <protection locked="0"/>
    </xf>
    <xf numFmtId="0" fontId="36" fillId="4" borderId="19" xfId="0"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4" borderId="11" xfId="0" applyFont="1" applyFill="1" applyBorder="1" applyAlignment="1" applyProtection="1">
      <alignment horizontal="center" vertical="center"/>
      <protection locked="0"/>
    </xf>
    <xf numFmtId="0" fontId="37" fillId="3" borderId="2" xfId="0" applyFont="1" applyFill="1" applyBorder="1" applyAlignment="1" applyProtection="1">
      <alignment vertical="center"/>
    </xf>
    <xf numFmtId="0" fontId="33" fillId="0" borderId="0" xfId="0" quotePrefix="1" applyFont="1" applyBorder="1" applyProtection="1"/>
    <xf numFmtId="0" fontId="11" fillId="0" borderId="0" xfId="0" quotePrefix="1" applyFont="1" applyBorder="1" applyProtection="1"/>
    <xf numFmtId="0" fontId="36" fillId="4" borderId="13" xfId="0" applyFont="1" applyFill="1" applyBorder="1" applyAlignment="1" applyProtection="1">
      <alignment horizontal="center" vertical="center"/>
      <protection locked="0"/>
    </xf>
    <xf numFmtId="0" fontId="14" fillId="3" borderId="0" xfId="0" applyFont="1" applyFill="1" applyBorder="1" applyAlignment="1" applyProtection="1">
      <alignment horizontal="left"/>
    </xf>
    <xf numFmtId="0" fontId="14" fillId="3" borderId="2" xfId="0" applyFont="1" applyFill="1" applyBorder="1" applyAlignment="1" applyProtection="1">
      <alignment horizontal="left" vertical="center"/>
    </xf>
    <xf numFmtId="0" fontId="11" fillId="3" borderId="0" xfId="0" applyFont="1" applyFill="1" applyAlignment="1" applyProtection="1">
      <alignment horizontal="left"/>
    </xf>
    <xf numFmtId="0" fontId="17" fillId="3" borderId="0" xfId="0" applyFont="1" applyFill="1" applyAlignment="1" applyProtection="1">
      <alignment horizontal="left"/>
    </xf>
    <xf numFmtId="0" fontId="14" fillId="3" borderId="4" xfId="0" applyFont="1" applyFill="1" applyBorder="1" applyAlignment="1" applyProtection="1">
      <alignment horizontal="left" vertical="center"/>
    </xf>
    <xf numFmtId="0" fontId="36" fillId="4" borderId="23" xfId="0" applyFont="1" applyFill="1" applyBorder="1" applyAlignment="1" applyProtection="1">
      <alignment horizontal="center" vertical="center"/>
      <protection locked="0"/>
    </xf>
    <xf numFmtId="0" fontId="0" fillId="0" borderId="0" xfId="0" quotePrefix="1" applyProtection="1"/>
    <xf numFmtId="0" fontId="11" fillId="0" borderId="0" xfId="0" applyFont="1" applyFill="1" applyProtection="1"/>
    <xf numFmtId="0" fontId="7" fillId="0" borderId="0" xfId="0" applyFont="1" applyProtection="1"/>
    <xf numFmtId="0" fontId="15" fillId="0" borderId="0" xfId="0" applyFont="1" applyFill="1" applyBorder="1" applyAlignment="1" applyProtection="1">
      <alignment horizontal="right" vertical="center"/>
    </xf>
    <xf numFmtId="0" fontId="14" fillId="3" borderId="0" xfId="0" applyFont="1" applyFill="1" applyBorder="1" applyAlignment="1" applyProtection="1">
      <alignment horizontal="left" vertical="center"/>
    </xf>
    <xf numFmtId="0" fontId="14" fillId="3" borderId="12" xfId="0" applyFont="1" applyFill="1" applyBorder="1" applyAlignment="1" applyProtection="1">
      <alignment horizontal="left" vertical="center"/>
    </xf>
    <xf numFmtId="0" fontId="11" fillId="0" borderId="0" xfId="0" applyFont="1" applyAlignment="1" applyProtection="1">
      <alignment horizontal="left"/>
    </xf>
    <xf numFmtId="0" fontId="15" fillId="3" borderId="12" xfId="0" applyFont="1" applyFill="1" applyBorder="1" applyAlignment="1" applyProtection="1">
      <alignment horizontal="center" vertical="center"/>
    </xf>
    <xf numFmtId="0" fontId="15" fillId="3" borderId="11"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5" fillId="3" borderId="13" xfId="0" applyFont="1" applyFill="1" applyBorder="1" applyAlignment="1" applyProtection="1">
      <alignment horizontal="center" vertical="center"/>
    </xf>
    <xf numFmtId="0" fontId="15" fillId="3" borderId="14" xfId="0" applyFont="1" applyFill="1" applyBorder="1" applyAlignment="1" applyProtection="1">
      <alignment horizontal="center" vertical="center"/>
    </xf>
    <xf numFmtId="0" fontId="15" fillId="3" borderId="0" xfId="0" applyFont="1" applyFill="1" applyBorder="1" applyAlignment="1" applyProtection="1">
      <alignment horizontal="center"/>
    </xf>
    <xf numFmtId="0" fontId="23" fillId="3" borderId="0" xfId="0" applyFont="1" applyFill="1" applyBorder="1" applyAlignment="1" applyProtection="1">
      <alignment horizontal="center"/>
    </xf>
    <xf numFmtId="0" fontId="16" fillId="3" borderId="0" xfId="0" applyFont="1" applyFill="1" applyProtection="1"/>
    <xf numFmtId="0" fontId="20" fillId="3" borderId="0" xfId="0" applyFont="1" applyFill="1" applyBorder="1" applyAlignment="1" applyProtection="1">
      <alignment horizontal="center" vertical="center"/>
    </xf>
    <xf numFmtId="0" fontId="21" fillId="3" borderId="0" xfId="0" applyFont="1" applyFill="1" applyBorder="1" applyProtection="1"/>
    <xf numFmtId="0" fontId="20" fillId="3" borderId="0" xfId="0" applyFont="1" applyFill="1" applyBorder="1" applyAlignment="1" applyProtection="1">
      <alignment horizontal="center"/>
    </xf>
    <xf numFmtId="0" fontId="35" fillId="3" borderId="0" xfId="0" applyFont="1" applyFill="1" applyBorder="1" applyAlignment="1" applyProtection="1">
      <alignment horizontal="right"/>
    </xf>
    <xf numFmtId="0" fontId="15" fillId="3" borderId="0" xfId="0" applyFont="1" applyFill="1" applyBorder="1" applyAlignment="1" applyProtection="1">
      <alignment horizontal="center" wrapText="1"/>
    </xf>
    <xf numFmtId="0" fontId="0" fillId="3" borderId="0" xfId="0" applyFill="1" applyAlignment="1" applyProtection="1">
      <alignment wrapText="1"/>
    </xf>
    <xf numFmtId="0" fontId="15" fillId="3" borderId="20"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13" xfId="0" applyFont="1" applyFill="1" applyBorder="1" applyAlignment="1" applyProtection="1">
      <alignment horizontal="center" vertical="center" wrapText="1"/>
    </xf>
    <xf numFmtId="0" fontId="15"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xf>
    <xf numFmtId="0" fontId="15" fillId="3" borderId="18" xfId="0" applyFont="1" applyFill="1" applyBorder="1" applyAlignment="1" applyProtection="1">
      <alignment horizontal="center" vertical="center"/>
    </xf>
    <xf numFmtId="0" fontId="11" fillId="3" borderId="17" xfId="0" applyFont="1" applyFill="1" applyBorder="1" applyProtection="1"/>
    <xf numFmtId="0" fontId="15" fillId="3" borderId="0" xfId="0" applyFont="1" applyFill="1" applyBorder="1" applyAlignment="1" applyProtection="1">
      <alignment wrapText="1"/>
    </xf>
    <xf numFmtId="0" fontId="11" fillId="3" borderId="0" xfId="0" applyFont="1" applyFill="1" applyBorder="1" applyAlignment="1" applyProtection="1">
      <alignment vertical="center" wrapText="1"/>
    </xf>
    <xf numFmtId="0" fontId="0" fillId="3" borderId="0" xfId="0" applyFill="1" applyBorder="1" applyProtection="1"/>
    <xf numFmtId="0" fontId="12" fillId="3" borderId="0" xfId="0" applyFont="1" applyFill="1" applyBorder="1" applyAlignment="1" applyProtection="1"/>
    <xf numFmtId="164" fontId="11" fillId="3" borderId="0" xfId="1" applyNumberFormat="1" applyFont="1" applyFill="1" applyBorder="1" applyProtection="1"/>
    <xf numFmtId="165" fontId="20" fillId="3" borderId="0" xfId="1" applyNumberFormat="1" applyFont="1" applyFill="1" applyBorder="1" applyAlignment="1" applyProtection="1">
      <alignment horizontal="right" vertical="center"/>
    </xf>
    <xf numFmtId="0" fontId="20" fillId="3" borderId="0" xfId="0" applyFont="1" applyFill="1" applyBorder="1" applyAlignment="1" applyProtection="1">
      <alignment vertical="center"/>
    </xf>
    <xf numFmtId="0" fontId="11" fillId="3" borderId="0" xfId="0" applyFont="1" applyFill="1" applyAlignment="1" applyProtection="1">
      <alignment vertical="center"/>
    </xf>
    <xf numFmtId="0" fontId="15" fillId="3" borderId="13" xfId="0" applyFont="1" applyFill="1" applyBorder="1" applyAlignment="1" applyProtection="1">
      <alignment horizontal="left" vertical="center"/>
    </xf>
    <xf numFmtId="166" fontId="16" fillId="0" borderId="0" xfId="0" applyNumberFormat="1" applyFont="1" applyBorder="1" applyProtection="1"/>
    <xf numFmtId="0" fontId="33" fillId="0" borderId="0" xfId="0" applyFont="1" applyFill="1" applyBorder="1" applyProtection="1"/>
    <xf numFmtId="0" fontId="7" fillId="0" borderId="0" xfId="0" applyFont="1" applyFill="1" applyProtection="1"/>
    <xf numFmtId="0" fontId="16" fillId="0" borderId="0" xfId="0" applyFont="1" applyFill="1" applyBorder="1" applyProtection="1"/>
    <xf numFmtId="0" fontId="7" fillId="0" borderId="0" xfId="0" applyFont="1" applyFill="1" applyBorder="1" applyProtection="1"/>
    <xf numFmtId="2" fontId="16" fillId="0" borderId="0" xfId="0" applyNumberFormat="1" applyFont="1" applyFill="1" applyBorder="1" applyProtection="1"/>
    <xf numFmtId="0" fontId="16" fillId="0" borderId="0" xfId="0" applyFont="1" applyFill="1" applyProtection="1"/>
    <xf numFmtId="0" fontId="32" fillId="0" borderId="0" xfId="0" applyFont="1" applyFill="1" applyBorder="1" applyProtection="1"/>
    <xf numFmtId="0" fontId="33" fillId="0" borderId="0" xfId="0" applyFont="1" applyFill="1" applyProtection="1"/>
    <xf numFmtId="0" fontId="32" fillId="0" borderId="0" xfId="0" applyFont="1" applyFill="1" applyProtection="1"/>
    <xf numFmtId="0" fontId="33" fillId="0" borderId="0" xfId="0" quotePrefix="1" applyFont="1" applyFill="1" applyBorder="1" applyProtection="1"/>
    <xf numFmtId="0" fontId="15" fillId="3" borderId="12" xfId="0" applyFont="1" applyFill="1" applyBorder="1" applyAlignment="1" applyProtection="1">
      <alignment horizontal="center" vertical="center"/>
    </xf>
    <xf numFmtId="0" fontId="15" fillId="4" borderId="14"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xf>
    <xf numFmtId="0" fontId="15" fillId="3" borderId="0" xfId="0" applyFont="1" applyFill="1" applyBorder="1" applyAlignment="1" applyProtection="1">
      <alignment horizontal="center" wrapText="1"/>
    </xf>
    <xf numFmtId="0" fontId="20" fillId="3" borderId="0" xfId="0" applyFont="1" applyFill="1" applyBorder="1" applyAlignment="1" applyProtection="1">
      <alignment horizontal="center"/>
    </xf>
    <xf numFmtId="0" fontId="15" fillId="3" borderId="12" xfId="0" applyFont="1" applyFill="1" applyBorder="1" applyAlignment="1" applyProtection="1">
      <alignment horizontal="center" vertical="center"/>
    </xf>
    <xf numFmtId="0" fontId="15" fillId="3" borderId="13" xfId="0" applyFont="1" applyFill="1" applyBorder="1" applyAlignment="1" applyProtection="1">
      <alignment horizontal="center" vertical="center"/>
    </xf>
    <xf numFmtId="0" fontId="15" fillId="4" borderId="11"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0" fontId="15" fillId="4" borderId="14"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xf>
    <xf numFmtId="0" fontId="15" fillId="3" borderId="14" xfId="0" applyFont="1" applyFill="1" applyBorder="1" applyAlignment="1" applyProtection="1">
      <alignment horizontal="center" vertical="center"/>
    </xf>
    <xf numFmtId="43" fontId="20" fillId="4" borderId="11" xfId="1" applyNumberFormat="1" applyFont="1" applyFill="1" applyBorder="1" applyAlignment="1" applyProtection="1">
      <alignment horizontal="center" vertical="center"/>
    </xf>
    <xf numFmtId="164" fontId="20" fillId="4" borderId="13" xfId="1" applyNumberFormat="1" applyFont="1" applyFill="1" applyBorder="1" applyAlignment="1" applyProtection="1">
      <alignment horizontal="center" vertical="center"/>
    </xf>
    <xf numFmtId="43" fontId="20" fillId="4" borderId="14" xfId="1" applyNumberFormat="1" applyFont="1" applyFill="1" applyBorder="1" applyAlignment="1" applyProtection="1">
      <alignment horizontal="center" vertical="center"/>
    </xf>
    <xf numFmtId="0" fontId="20" fillId="3" borderId="11" xfId="0" applyFont="1" applyFill="1" applyBorder="1" applyAlignment="1" applyProtection="1">
      <alignment horizontal="center" vertical="center"/>
    </xf>
    <xf numFmtId="0" fontId="20" fillId="3" borderId="13" xfId="0" applyFont="1" applyFill="1" applyBorder="1" applyAlignment="1" applyProtection="1">
      <alignment horizontal="center" vertical="center"/>
    </xf>
    <xf numFmtId="0" fontId="15" fillId="3" borderId="0" xfId="0" applyFont="1" applyFill="1" applyBorder="1" applyAlignment="1" applyProtection="1">
      <alignment horizontal="left" vertical="center"/>
    </xf>
    <xf numFmtId="0" fontId="28" fillId="2" borderId="0" xfId="0" applyFont="1" applyFill="1" applyAlignment="1" applyProtection="1">
      <alignment horizontal="left" vertical="center"/>
    </xf>
    <xf numFmtId="0" fontId="29" fillId="2" borderId="0" xfId="0" applyFont="1" applyFill="1" applyAlignment="1" applyProtection="1">
      <alignment horizontal="left" vertical="center"/>
    </xf>
    <xf numFmtId="0" fontId="15" fillId="3" borderId="0" xfId="0" applyFont="1" applyFill="1" applyBorder="1" applyAlignment="1" applyProtection="1">
      <alignment horizontal="center" wrapText="1"/>
    </xf>
    <xf numFmtId="0" fontId="15" fillId="3" borderId="0" xfId="0" applyFont="1" applyFill="1" applyBorder="1" applyAlignment="1" applyProtection="1">
      <alignment horizontal="center" vertical="center" wrapText="1"/>
    </xf>
    <xf numFmtId="0" fontId="20" fillId="3" borderId="15" xfId="0" applyFont="1" applyFill="1" applyBorder="1" applyAlignment="1" applyProtection="1">
      <alignment horizontal="center" vertical="center"/>
    </xf>
    <xf numFmtId="0" fontId="20" fillId="3" borderId="21" xfId="0" applyFont="1" applyFill="1" applyBorder="1" applyAlignment="1" applyProtection="1">
      <alignment horizontal="center" vertical="center"/>
    </xf>
    <xf numFmtId="0" fontId="11" fillId="3" borderId="16"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5" fillId="4" borderId="13" xfId="0" applyFont="1" applyFill="1" applyBorder="1" applyAlignment="1" applyProtection="1">
      <alignment horizontal="center" vertical="center"/>
      <protection locked="0"/>
    </xf>
    <xf numFmtId="0" fontId="12" fillId="3" borderId="0" xfId="0" applyFont="1" applyFill="1" applyBorder="1" applyAlignment="1" applyProtection="1">
      <alignment horizontal="left" vertical="center" wrapText="1"/>
    </xf>
    <xf numFmtId="0" fontId="20" fillId="3" borderId="0" xfId="0" applyFont="1" applyFill="1" applyBorder="1" applyAlignment="1" applyProtection="1">
      <alignment horizontal="center"/>
    </xf>
    <xf numFmtId="0" fontId="15" fillId="0" borderId="0" xfId="0" applyFont="1" applyFill="1" applyBorder="1" applyAlignment="1" applyProtection="1">
      <alignment horizontal="left" vertical="center"/>
    </xf>
    <xf numFmtId="0" fontId="20" fillId="3" borderId="0" xfId="0" applyFont="1" applyFill="1" applyBorder="1" applyAlignment="1" applyProtection="1">
      <alignment horizontal="center" vertical="center" textRotation="90"/>
    </xf>
    <xf numFmtId="0" fontId="15" fillId="0" borderId="0"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xf>
    <xf numFmtId="0" fontId="20" fillId="0" borderId="11"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43" fontId="20" fillId="4" borderId="13" xfId="1" applyNumberFormat="1" applyFont="1" applyFill="1" applyBorder="1" applyAlignment="1" applyProtection="1">
      <alignment horizontal="center" vertical="center"/>
    </xf>
    <xf numFmtId="0" fontId="12" fillId="0" borderId="0" xfId="0" applyFont="1" applyFill="1" applyBorder="1" applyAlignment="1" applyProtection="1">
      <alignment horizontal="left" vertical="center" wrapText="1"/>
    </xf>
    <xf numFmtId="0" fontId="20" fillId="0" borderId="15"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horizontal="center" wrapText="1"/>
    </xf>
    <xf numFmtId="0" fontId="20" fillId="0" borderId="0" xfId="0" applyFont="1" applyFill="1" applyBorder="1" applyAlignment="1" applyProtection="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8654143411889E-2"/>
          <c:y val="6.7749945704714362E-2"/>
          <c:w val="0.89990332352831481"/>
          <c:h val="0.71315031817998353"/>
        </c:manualLayout>
      </c:layout>
      <c:lineChart>
        <c:grouping val="standard"/>
        <c:varyColors val="0"/>
        <c:ser>
          <c:idx val="3"/>
          <c:order val="0"/>
          <c:spPr>
            <a:ln>
              <a:solidFill>
                <a:schemeClr val="accent3">
                  <a:lumMod val="50000"/>
                </a:schemeClr>
              </a:solidFill>
            </a:ln>
          </c:spPr>
          <c:marker>
            <c:symbol val="circle"/>
            <c:size val="7"/>
            <c:spPr>
              <a:solidFill>
                <a:schemeClr val="accent3">
                  <a:lumMod val="50000"/>
                </a:schemeClr>
              </a:solidFill>
              <a:ln>
                <a:solidFill>
                  <a:schemeClr val="accent3">
                    <a:lumMod val="50000"/>
                  </a:schemeClr>
                </a:solidFill>
              </a:ln>
            </c:spPr>
          </c:marker>
          <c:cat>
            <c:numRef>
              <c:f>'Travelling Irrigator'!$C$30:$AP$30</c:f>
              <c:numCache>
                <c:formatCode>General</c:formatCode>
                <c:ptCount val="40"/>
                <c:pt idx="0">
                  <c:v>20</c:v>
                </c:pt>
                <c:pt idx="1">
                  <c:v>19</c:v>
                </c:pt>
                <c:pt idx="2">
                  <c:v>18</c:v>
                </c:pt>
                <c:pt idx="3">
                  <c:v>17</c:v>
                </c:pt>
                <c:pt idx="4">
                  <c:v>16</c:v>
                </c:pt>
                <c:pt idx="5">
                  <c:v>15</c:v>
                </c:pt>
                <c:pt idx="6">
                  <c:v>14</c:v>
                </c:pt>
                <c:pt idx="7">
                  <c:v>13</c:v>
                </c:pt>
                <c:pt idx="8">
                  <c:v>12</c:v>
                </c:pt>
                <c:pt idx="9">
                  <c:v>11</c:v>
                </c:pt>
                <c:pt idx="10">
                  <c:v>10</c:v>
                </c:pt>
                <c:pt idx="11">
                  <c:v>9</c:v>
                </c:pt>
                <c:pt idx="12">
                  <c:v>8</c:v>
                </c:pt>
                <c:pt idx="13">
                  <c:v>7</c:v>
                </c:pt>
                <c:pt idx="14">
                  <c:v>6</c:v>
                </c:pt>
                <c:pt idx="15">
                  <c:v>5</c:v>
                </c:pt>
                <c:pt idx="16">
                  <c:v>4</c:v>
                </c:pt>
                <c:pt idx="17">
                  <c:v>3</c:v>
                </c:pt>
                <c:pt idx="18">
                  <c:v>2</c:v>
                </c:pt>
                <c:pt idx="19">
                  <c:v>1</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numCache>
            </c:numRef>
          </c:cat>
          <c:val>
            <c:numRef>
              <c:f>'Travelling Irrigator'!$C$61:$AP$61</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2.937115443449049</c:v>
                </c:pt>
                <c:pt idx="19">
                  <c:v>3.9161539245987318</c:v>
                </c:pt>
                <c:pt idx="20">
                  <c:v>3.9161539245987318</c:v>
                </c:pt>
                <c:pt idx="21">
                  <c:v>3.9161539245987318</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ser>
        <c:ser>
          <c:idx val="0"/>
          <c:order val="1"/>
          <c:spPr>
            <a:ln>
              <a:solidFill>
                <a:srgbClr val="FF0000"/>
              </a:solidFill>
            </a:ln>
          </c:spPr>
          <c:marker>
            <c:spPr>
              <a:solidFill>
                <a:srgbClr val="FF0000"/>
              </a:solidFill>
              <a:ln>
                <a:solidFill>
                  <a:srgbClr val="FF0000"/>
                </a:solidFill>
              </a:ln>
            </c:spPr>
          </c:marker>
          <c:val>
            <c:numRef>
              <c:f>'Travelling Irrigator'!$C$59:$AP$59</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ser>
        <c:dLbls>
          <c:showLegendKey val="0"/>
          <c:showVal val="0"/>
          <c:showCatName val="0"/>
          <c:showSerName val="0"/>
          <c:showPercent val="0"/>
          <c:showBubbleSize val="0"/>
        </c:dLbls>
        <c:marker val="1"/>
        <c:smooth val="0"/>
        <c:axId val="165672448"/>
        <c:axId val="166207488"/>
      </c:lineChart>
      <c:catAx>
        <c:axId val="165672448"/>
        <c:scaling>
          <c:orientation val="minMax"/>
        </c:scaling>
        <c:delete val="0"/>
        <c:axPos val="b"/>
        <c:title>
          <c:tx>
            <c:rich>
              <a:bodyPr/>
              <a:lstStyle/>
              <a:p>
                <a:pPr>
                  <a:defRPr/>
                </a:pPr>
                <a:r>
                  <a:rPr lang="en-US"/>
                  <a:t>(Left of Centre Line)         Bucket Number          (Right of Centre Line)</a:t>
                </a:r>
              </a:p>
            </c:rich>
          </c:tx>
          <c:layout/>
          <c:overlay val="0"/>
        </c:title>
        <c:numFmt formatCode="General" sourceLinked="1"/>
        <c:majorTickMark val="out"/>
        <c:minorTickMark val="none"/>
        <c:tickLblPos val="nextTo"/>
        <c:crossAx val="166207488"/>
        <c:crosses val="autoZero"/>
        <c:auto val="1"/>
        <c:lblAlgn val="ctr"/>
        <c:lblOffset val="100"/>
        <c:noMultiLvlLbl val="0"/>
      </c:catAx>
      <c:valAx>
        <c:axId val="166207488"/>
        <c:scaling>
          <c:orientation val="minMax"/>
        </c:scaling>
        <c:delete val="0"/>
        <c:axPos val="l"/>
        <c:majorGridlines/>
        <c:title>
          <c:tx>
            <c:rich>
              <a:bodyPr rot="-5400000" vert="horz"/>
              <a:lstStyle/>
              <a:p>
                <a:pPr>
                  <a:defRPr/>
                </a:pPr>
                <a:r>
                  <a:rPr lang="en-US"/>
                  <a:t>Effluent Depth Applied (mm)</a:t>
                </a:r>
              </a:p>
            </c:rich>
          </c:tx>
          <c:layout/>
          <c:overlay val="0"/>
        </c:title>
        <c:numFmt formatCode="General" sourceLinked="1"/>
        <c:majorTickMark val="out"/>
        <c:minorTickMark val="none"/>
        <c:tickLblPos val="nextTo"/>
        <c:crossAx val="165672448"/>
        <c:crosses val="autoZero"/>
        <c:crossBetween val="between"/>
      </c:valAx>
    </c:plotArea>
    <c:plotVisOnly val="1"/>
    <c:dispBlanksAs val="zero"/>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8654143411889E-2"/>
          <c:y val="6.7749945704714362E-2"/>
          <c:w val="0.89990332352831481"/>
          <c:h val="0.71315031817998353"/>
        </c:manualLayout>
      </c:layout>
      <c:lineChart>
        <c:grouping val="standard"/>
        <c:varyColors val="0"/>
        <c:ser>
          <c:idx val="3"/>
          <c:order val="0"/>
          <c:spPr>
            <a:ln>
              <a:solidFill>
                <a:schemeClr val="accent3">
                  <a:lumMod val="50000"/>
                </a:schemeClr>
              </a:solidFill>
            </a:ln>
          </c:spPr>
          <c:marker>
            <c:symbol val="circle"/>
            <c:size val="7"/>
            <c:spPr>
              <a:solidFill>
                <a:schemeClr val="accent3">
                  <a:lumMod val="50000"/>
                </a:schemeClr>
              </a:solidFill>
              <a:ln>
                <a:solidFill>
                  <a:schemeClr val="accent3">
                    <a:lumMod val="50000"/>
                  </a:schemeClr>
                </a:solidFill>
              </a:ln>
            </c:spPr>
          </c:marker>
          <c:cat>
            <c:numRef>
              <c:f>Sprinklers!$C$74:$AP$74</c:f>
              <c:numCache>
                <c:formatCode>General</c:formatCode>
                <c:ptCount val="40"/>
                <c:pt idx="0">
                  <c:v>20</c:v>
                </c:pt>
                <c:pt idx="1">
                  <c:v>19</c:v>
                </c:pt>
                <c:pt idx="2">
                  <c:v>18</c:v>
                </c:pt>
                <c:pt idx="3">
                  <c:v>17</c:v>
                </c:pt>
                <c:pt idx="4">
                  <c:v>16</c:v>
                </c:pt>
                <c:pt idx="5">
                  <c:v>15</c:v>
                </c:pt>
                <c:pt idx="6">
                  <c:v>14</c:v>
                </c:pt>
                <c:pt idx="7">
                  <c:v>13</c:v>
                </c:pt>
                <c:pt idx="8">
                  <c:v>12</c:v>
                </c:pt>
                <c:pt idx="9">
                  <c:v>11</c:v>
                </c:pt>
                <c:pt idx="10">
                  <c:v>10</c:v>
                </c:pt>
                <c:pt idx="11">
                  <c:v>9</c:v>
                </c:pt>
                <c:pt idx="12">
                  <c:v>8</c:v>
                </c:pt>
                <c:pt idx="13">
                  <c:v>7</c:v>
                </c:pt>
                <c:pt idx="14">
                  <c:v>6</c:v>
                </c:pt>
                <c:pt idx="15">
                  <c:v>5</c:v>
                </c:pt>
                <c:pt idx="16">
                  <c:v>4</c:v>
                </c:pt>
                <c:pt idx="17">
                  <c:v>3</c:v>
                </c:pt>
                <c:pt idx="18">
                  <c:v>2</c:v>
                </c:pt>
                <c:pt idx="19">
                  <c:v>1</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numCache>
            </c:numRef>
          </c:cat>
          <c:val>
            <c:numRef>
              <c:f>Sprinklers!$C$77:$AP$77</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2.937115443449049</c:v>
                </c:pt>
                <c:pt idx="19">
                  <c:v>3.9161539245987318</c:v>
                </c:pt>
                <c:pt idx="20">
                  <c:v>3.9161539245987318</c:v>
                </c:pt>
                <c:pt idx="21">
                  <c:v>3.9161539245987318</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ser>
        <c:ser>
          <c:idx val="0"/>
          <c:order val="1"/>
          <c:spPr>
            <a:ln>
              <a:solidFill>
                <a:srgbClr val="FF0000"/>
              </a:solidFill>
            </a:ln>
          </c:spPr>
          <c:marker>
            <c:spPr>
              <a:solidFill>
                <a:srgbClr val="FF0000"/>
              </a:solidFill>
              <a:ln>
                <a:solidFill>
                  <a:srgbClr val="FF0000"/>
                </a:solidFill>
              </a:ln>
            </c:spPr>
          </c:marker>
          <c:cat>
            <c:numRef>
              <c:f>Sprinklers!$C$74:$AP$74</c:f>
              <c:numCache>
                <c:formatCode>General</c:formatCode>
                <c:ptCount val="40"/>
                <c:pt idx="0">
                  <c:v>20</c:v>
                </c:pt>
                <c:pt idx="1">
                  <c:v>19</c:v>
                </c:pt>
                <c:pt idx="2">
                  <c:v>18</c:v>
                </c:pt>
                <c:pt idx="3">
                  <c:v>17</c:v>
                </c:pt>
                <c:pt idx="4">
                  <c:v>16</c:v>
                </c:pt>
                <c:pt idx="5">
                  <c:v>15</c:v>
                </c:pt>
                <c:pt idx="6">
                  <c:v>14</c:v>
                </c:pt>
                <c:pt idx="7">
                  <c:v>13</c:v>
                </c:pt>
                <c:pt idx="8">
                  <c:v>12</c:v>
                </c:pt>
                <c:pt idx="9">
                  <c:v>11</c:v>
                </c:pt>
                <c:pt idx="10">
                  <c:v>10</c:v>
                </c:pt>
                <c:pt idx="11">
                  <c:v>9</c:v>
                </c:pt>
                <c:pt idx="12">
                  <c:v>8</c:v>
                </c:pt>
                <c:pt idx="13">
                  <c:v>7</c:v>
                </c:pt>
                <c:pt idx="14">
                  <c:v>6</c:v>
                </c:pt>
                <c:pt idx="15">
                  <c:v>5</c:v>
                </c:pt>
                <c:pt idx="16">
                  <c:v>4</c:v>
                </c:pt>
                <c:pt idx="17">
                  <c:v>3</c:v>
                </c:pt>
                <c:pt idx="18">
                  <c:v>2</c:v>
                </c:pt>
                <c:pt idx="19">
                  <c:v>1</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numCache>
            </c:numRef>
          </c:cat>
          <c:val>
            <c:numRef>
              <c:f>Sprinklers!$C$75:$AP$75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ser>
        <c:dLbls>
          <c:showLegendKey val="0"/>
          <c:showVal val="0"/>
          <c:showCatName val="0"/>
          <c:showSerName val="0"/>
          <c:showPercent val="0"/>
          <c:showBubbleSize val="0"/>
        </c:dLbls>
        <c:marker val="1"/>
        <c:smooth val="0"/>
        <c:axId val="169088896"/>
        <c:axId val="169099648"/>
      </c:lineChart>
      <c:catAx>
        <c:axId val="169088896"/>
        <c:scaling>
          <c:orientation val="minMax"/>
        </c:scaling>
        <c:delete val="0"/>
        <c:axPos val="b"/>
        <c:title>
          <c:tx>
            <c:rich>
              <a:bodyPr/>
              <a:lstStyle/>
              <a:p>
                <a:pPr>
                  <a:defRPr/>
                </a:pPr>
                <a:r>
                  <a:rPr lang="en-US"/>
                  <a:t>(Along Effluent Pipe)                       Bucket Number                         (Away From Effluent Pipe)</a:t>
                </a:r>
              </a:p>
            </c:rich>
          </c:tx>
          <c:overlay val="0"/>
        </c:title>
        <c:numFmt formatCode="General" sourceLinked="1"/>
        <c:majorTickMark val="out"/>
        <c:minorTickMark val="none"/>
        <c:tickLblPos val="nextTo"/>
        <c:crossAx val="169099648"/>
        <c:crosses val="autoZero"/>
        <c:auto val="1"/>
        <c:lblAlgn val="ctr"/>
        <c:lblOffset val="100"/>
        <c:noMultiLvlLbl val="0"/>
      </c:catAx>
      <c:valAx>
        <c:axId val="169099648"/>
        <c:scaling>
          <c:orientation val="minMax"/>
        </c:scaling>
        <c:delete val="0"/>
        <c:axPos val="l"/>
        <c:majorGridlines/>
        <c:title>
          <c:tx>
            <c:rich>
              <a:bodyPr rot="-5400000" vert="horz"/>
              <a:lstStyle/>
              <a:p>
                <a:pPr>
                  <a:defRPr/>
                </a:pPr>
                <a:r>
                  <a:rPr lang="en-US"/>
                  <a:t>Effluent Depth Applied (mm)</a:t>
                </a:r>
              </a:p>
            </c:rich>
          </c:tx>
          <c:overlay val="0"/>
        </c:title>
        <c:numFmt formatCode="General" sourceLinked="1"/>
        <c:majorTickMark val="out"/>
        <c:minorTickMark val="none"/>
        <c:tickLblPos val="nextTo"/>
        <c:crossAx val="169088896"/>
        <c:crosses val="autoZero"/>
        <c:crossBetween val="between"/>
      </c:valAx>
    </c:plotArea>
    <c:plotVisOnly val="1"/>
    <c:dispBlanksAs val="zero"/>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8654143411889E-2"/>
          <c:y val="6.7749945704714362E-2"/>
          <c:w val="0.89990332352831481"/>
          <c:h val="0.71315031817998353"/>
        </c:manualLayout>
      </c:layout>
      <c:lineChart>
        <c:grouping val="standard"/>
        <c:varyColors val="0"/>
        <c:ser>
          <c:idx val="0"/>
          <c:order val="0"/>
          <c:tx>
            <c:v>Maximum Allowable</c:v>
          </c:tx>
          <c:spPr>
            <a:ln>
              <a:solidFill>
                <a:srgbClr val="FF0000"/>
              </a:solidFill>
            </a:ln>
          </c:spPr>
          <c:marker>
            <c:spPr>
              <a:solidFill>
                <a:srgbClr val="FF0000"/>
              </a:solidFill>
              <a:ln>
                <a:solidFill>
                  <a:srgbClr val="FF0000"/>
                </a:solidFill>
              </a:ln>
            </c:spPr>
          </c:marker>
          <c:val>
            <c:numRef>
              <c:f>'Centre Pivot'!$C$61:$AP$61</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ser>
        <c:ser>
          <c:idx val="3"/>
          <c:order val="1"/>
          <c:tx>
            <c:v>Actual Applied Depth</c:v>
          </c:tx>
          <c:spPr>
            <a:ln>
              <a:solidFill>
                <a:schemeClr val="accent3">
                  <a:lumMod val="50000"/>
                </a:schemeClr>
              </a:solidFill>
            </a:ln>
          </c:spPr>
          <c:marker>
            <c:symbol val="circle"/>
            <c:size val="7"/>
            <c:spPr>
              <a:solidFill>
                <a:schemeClr val="accent3">
                  <a:lumMod val="50000"/>
                </a:schemeClr>
              </a:solidFill>
              <a:ln>
                <a:solidFill>
                  <a:schemeClr val="accent3">
                    <a:lumMod val="50000"/>
                  </a:schemeClr>
                </a:solidFill>
              </a:ln>
            </c:spPr>
          </c:marker>
          <c:cat>
            <c:numRef>
              <c:f>'Centre Pivot'!$C$32:$AP$32</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'Centre Pivot'!$C$63:$AP$63</c:f>
              <c:numCache>
                <c:formatCode>General</c:formatCode>
                <c:ptCount val="40"/>
                <c:pt idx="0">
                  <c:v>3.9161539245987318</c:v>
                </c:pt>
                <c:pt idx="1">
                  <c:v>3.9161539245987318</c:v>
                </c:pt>
                <c:pt idx="2">
                  <c:v>3.9161539245987318</c:v>
                </c:pt>
                <c:pt idx="3">
                  <c:v>2.937115443449049</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ser>
        <c:dLbls>
          <c:showLegendKey val="0"/>
          <c:showVal val="0"/>
          <c:showCatName val="0"/>
          <c:showSerName val="0"/>
          <c:showPercent val="0"/>
          <c:showBubbleSize val="0"/>
        </c:dLbls>
        <c:marker val="1"/>
        <c:smooth val="0"/>
        <c:axId val="169142144"/>
        <c:axId val="168898944"/>
      </c:lineChart>
      <c:catAx>
        <c:axId val="169142144"/>
        <c:scaling>
          <c:orientation val="minMax"/>
        </c:scaling>
        <c:delete val="0"/>
        <c:axPos val="b"/>
        <c:title>
          <c:tx>
            <c:rich>
              <a:bodyPr/>
              <a:lstStyle/>
              <a:p>
                <a:pPr>
                  <a:defRPr/>
                </a:pPr>
                <a:r>
                  <a:rPr lang="en-US"/>
                  <a:t>(Left of Centre Line)         Bucket Number          (Right of Centre Line)</a:t>
                </a:r>
              </a:p>
            </c:rich>
          </c:tx>
          <c:layout/>
          <c:overlay val="0"/>
        </c:title>
        <c:numFmt formatCode="General" sourceLinked="1"/>
        <c:majorTickMark val="out"/>
        <c:minorTickMark val="none"/>
        <c:tickLblPos val="nextTo"/>
        <c:crossAx val="168898944"/>
        <c:crosses val="autoZero"/>
        <c:auto val="1"/>
        <c:lblAlgn val="ctr"/>
        <c:lblOffset val="100"/>
        <c:noMultiLvlLbl val="0"/>
      </c:catAx>
      <c:valAx>
        <c:axId val="168898944"/>
        <c:scaling>
          <c:orientation val="minMax"/>
        </c:scaling>
        <c:delete val="0"/>
        <c:axPos val="l"/>
        <c:majorGridlines/>
        <c:title>
          <c:tx>
            <c:rich>
              <a:bodyPr rot="-5400000" vert="horz"/>
              <a:lstStyle/>
              <a:p>
                <a:pPr>
                  <a:defRPr/>
                </a:pPr>
                <a:r>
                  <a:rPr lang="en-US"/>
                  <a:t>Effluent Depth Applied (mm)</a:t>
                </a:r>
              </a:p>
            </c:rich>
          </c:tx>
          <c:layout/>
          <c:overlay val="0"/>
        </c:title>
        <c:numFmt formatCode="General" sourceLinked="1"/>
        <c:majorTickMark val="out"/>
        <c:minorTickMark val="none"/>
        <c:tickLblPos val="nextTo"/>
        <c:crossAx val="169142144"/>
        <c:crosses val="autoZero"/>
        <c:crossBetween val="between"/>
      </c:valAx>
    </c:plotArea>
    <c:plotVisOnly val="1"/>
    <c:dispBlanksAs val="zero"/>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348654143411889E-2"/>
          <c:y val="6.7749945704714362E-2"/>
          <c:w val="0.89990332352831481"/>
          <c:h val="0.71315031817998353"/>
        </c:manualLayout>
      </c:layout>
      <c:lineChart>
        <c:grouping val="standard"/>
        <c:varyColors val="0"/>
        <c:ser>
          <c:idx val="3"/>
          <c:order val="0"/>
          <c:spPr>
            <a:ln>
              <a:solidFill>
                <a:schemeClr val="accent3">
                  <a:lumMod val="50000"/>
                </a:schemeClr>
              </a:solidFill>
            </a:ln>
          </c:spPr>
          <c:marker>
            <c:symbol val="circle"/>
            <c:size val="7"/>
            <c:spPr>
              <a:solidFill>
                <a:schemeClr val="accent3">
                  <a:lumMod val="50000"/>
                </a:schemeClr>
              </a:solidFill>
              <a:ln>
                <a:solidFill>
                  <a:schemeClr val="accent3">
                    <a:lumMod val="50000"/>
                  </a:schemeClr>
                </a:solidFill>
              </a:ln>
            </c:spPr>
          </c:marker>
          <c:cat>
            <c:numRef>
              <c:f>'Muck Spreader'!$C$28:$AP$28</c:f>
              <c:numCache>
                <c:formatCode>General</c:formatCode>
                <c:ptCount val="40"/>
                <c:pt idx="0">
                  <c:v>20</c:v>
                </c:pt>
                <c:pt idx="1">
                  <c:v>19</c:v>
                </c:pt>
                <c:pt idx="2">
                  <c:v>18</c:v>
                </c:pt>
                <c:pt idx="3">
                  <c:v>17</c:v>
                </c:pt>
                <c:pt idx="4">
                  <c:v>16</c:v>
                </c:pt>
                <c:pt idx="5">
                  <c:v>15</c:v>
                </c:pt>
                <c:pt idx="6">
                  <c:v>14</c:v>
                </c:pt>
                <c:pt idx="7">
                  <c:v>13</c:v>
                </c:pt>
                <c:pt idx="8">
                  <c:v>12</c:v>
                </c:pt>
                <c:pt idx="9">
                  <c:v>11</c:v>
                </c:pt>
                <c:pt idx="10">
                  <c:v>10</c:v>
                </c:pt>
                <c:pt idx="11">
                  <c:v>9</c:v>
                </c:pt>
                <c:pt idx="12">
                  <c:v>8</c:v>
                </c:pt>
                <c:pt idx="13">
                  <c:v>7</c:v>
                </c:pt>
                <c:pt idx="14">
                  <c:v>6</c:v>
                </c:pt>
                <c:pt idx="15">
                  <c:v>5</c:v>
                </c:pt>
                <c:pt idx="16">
                  <c:v>4</c:v>
                </c:pt>
                <c:pt idx="17">
                  <c:v>3</c:v>
                </c:pt>
                <c:pt idx="18">
                  <c:v>2</c:v>
                </c:pt>
                <c:pt idx="19">
                  <c:v>1</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numCache>
            </c:numRef>
          </c:cat>
          <c:val>
            <c:numRef>
              <c:f>'Muck Spreader'!$C$58:$AP$58</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0.5</c:v>
                </c:pt>
                <c:pt idx="19">
                  <c:v>0.6</c:v>
                </c:pt>
                <c:pt idx="20">
                  <c:v>0.64</c:v>
                </c:pt>
                <c:pt idx="21">
                  <c:v>0.56000000000000005</c:v>
                </c:pt>
                <c:pt idx="22">
                  <c:v>0.2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ser>
        <c:ser>
          <c:idx val="0"/>
          <c:order val="1"/>
          <c:spPr>
            <a:ln>
              <a:solidFill>
                <a:srgbClr val="FF0000"/>
              </a:solidFill>
            </a:ln>
          </c:spPr>
          <c:marker>
            <c:spPr>
              <a:solidFill>
                <a:srgbClr val="FF0000"/>
              </a:solidFill>
              <a:ln>
                <a:solidFill>
                  <a:srgbClr val="FF0000"/>
                </a:solidFill>
              </a:ln>
            </c:spPr>
          </c:marker>
          <c:val>
            <c:numRef>
              <c:f>'Muck Spreader'!$C$55:$AP$55</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ser>
        <c:dLbls>
          <c:showLegendKey val="0"/>
          <c:showVal val="0"/>
          <c:showCatName val="0"/>
          <c:showSerName val="0"/>
          <c:showPercent val="0"/>
          <c:showBubbleSize val="0"/>
        </c:dLbls>
        <c:marker val="1"/>
        <c:smooth val="0"/>
        <c:axId val="168994304"/>
        <c:axId val="169009152"/>
      </c:lineChart>
      <c:catAx>
        <c:axId val="168994304"/>
        <c:scaling>
          <c:orientation val="minMax"/>
        </c:scaling>
        <c:delete val="0"/>
        <c:axPos val="b"/>
        <c:title>
          <c:tx>
            <c:rich>
              <a:bodyPr/>
              <a:lstStyle/>
              <a:p>
                <a:pPr>
                  <a:defRPr/>
                </a:pPr>
                <a:r>
                  <a:rPr lang="en-US"/>
                  <a:t>(Left of Centre Line)         Bucket Number          (Right of Centre Line)</a:t>
                </a:r>
              </a:p>
            </c:rich>
          </c:tx>
          <c:layout/>
          <c:overlay val="0"/>
        </c:title>
        <c:numFmt formatCode="General" sourceLinked="1"/>
        <c:majorTickMark val="out"/>
        <c:minorTickMark val="none"/>
        <c:tickLblPos val="nextTo"/>
        <c:crossAx val="169009152"/>
        <c:crosses val="autoZero"/>
        <c:auto val="1"/>
        <c:lblAlgn val="ctr"/>
        <c:lblOffset val="100"/>
        <c:noMultiLvlLbl val="0"/>
      </c:catAx>
      <c:valAx>
        <c:axId val="169009152"/>
        <c:scaling>
          <c:orientation val="minMax"/>
        </c:scaling>
        <c:delete val="0"/>
        <c:axPos val="l"/>
        <c:majorGridlines/>
        <c:title>
          <c:tx>
            <c:rich>
              <a:bodyPr rot="-5400000" vert="horz"/>
              <a:lstStyle/>
              <a:p>
                <a:pPr>
                  <a:defRPr/>
                </a:pPr>
                <a:r>
                  <a:rPr lang="en-US"/>
                  <a:t>Effluent Depth Applied (mm)</a:t>
                </a:r>
              </a:p>
            </c:rich>
          </c:tx>
          <c:layout/>
          <c:overlay val="0"/>
        </c:title>
        <c:numFmt formatCode="General" sourceLinked="1"/>
        <c:majorTickMark val="out"/>
        <c:minorTickMark val="none"/>
        <c:tickLblPos val="nextTo"/>
        <c:crossAx val="168994304"/>
        <c:crosses val="autoZero"/>
        <c:crossBetween val="between"/>
      </c:valAx>
    </c:plotArea>
    <c:plotVisOnly val="1"/>
    <c:dispBlanksAs val="zero"/>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6.png"/><Relationship Id="rId5" Type="http://schemas.openxmlformats.org/officeDocument/2006/relationships/image" Target="../media/image3.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123825</xdr:rowOff>
    </xdr:from>
    <xdr:to>
      <xdr:col>4</xdr:col>
      <xdr:colOff>133350</xdr:colOff>
      <xdr:row>0</xdr:row>
      <xdr:rowOff>628650</xdr:rowOff>
    </xdr:to>
    <xdr:pic>
      <xdr:nvPicPr>
        <xdr:cNvPr id="3802" name="Picture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23825"/>
          <a:ext cx="1190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98181</xdr:colOff>
      <xdr:row>0</xdr:row>
      <xdr:rowOff>21248</xdr:rowOff>
    </xdr:from>
    <xdr:to>
      <xdr:col>44</xdr:col>
      <xdr:colOff>2931</xdr:colOff>
      <xdr:row>0</xdr:row>
      <xdr:rowOff>468923</xdr:rowOff>
    </xdr:to>
    <xdr:pic>
      <xdr:nvPicPr>
        <xdr:cNvPr id="3803" name="Picture 4" descr="flicks.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1956" y="21248"/>
          <a:ext cx="11811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57149</xdr:colOff>
      <xdr:row>35</xdr:row>
      <xdr:rowOff>38100</xdr:rowOff>
    </xdr:from>
    <xdr:to>
      <xdr:col>42</xdr:col>
      <xdr:colOff>228600</xdr:colOff>
      <xdr:row>36</xdr:row>
      <xdr:rowOff>85726</xdr:rowOff>
    </xdr:to>
    <xdr:graphicFrame macro="">
      <xdr:nvGraphicFramePr>
        <xdr:cNvPr id="3810" name="Chart 380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103925</xdr:colOff>
      <xdr:row>14</xdr:row>
      <xdr:rowOff>230782</xdr:rowOff>
    </xdr:from>
    <xdr:to>
      <xdr:col>31</xdr:col>
      <xdr:colOff>371476</xdr:colOff>
      <xdr:row>27</xdr:row>
      <xdr:rowOff>95249</xdr:rowOff>
    </xdr:to>
    <xdr:pic>
      <xdr:nvPicPr>
        <xdr:cNvPr id="6"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99700" y="3021607"/>
          <a:ext cx="7506551" cy="2455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22</xdr:row>
      <xdr:rowOff>133351</xdr:rowOff>
    </xdr:from>
    <xdr:to>
      <xdr:col>8</xdr:col>
      <xdr:colOff>19051</xdr:colOff>
      <xdr:row>25</xdr:row>
      <xdr:rowOff>133350</xdr:rowOff>
    </xdr:to>
    <xdr:pic>
      <xdr:nvPicPr>
        <xdr:cNvPr id="7" name="Picture 6"/>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8530" t="62757" r="763" b="13966"/>
        <a:stretch/>
      </xdr:blipFill>
      <xdr:spPr bwMode="auto">
        <a:xfrm>
          <a:off x="485776" y="4562476"/>
          <a:ext cx="2305050"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161926</xdr:colOff>
      <xdr:row>41</xdr:row>
      <xdr:rowOff>1</xdr:rowOff>
    </xdr:from>
    <xdr:to>
      <xdr:col>41</xdr:col>
      <xdr:colOff>190501</xdr:colOff>
      <xdr:row>48</xdr:row>
      <xdr:rowOff>9525</xdr:rowOff>
    </xdr:to>
    <xdr:sp macro="" textlink="">
      <xdr:nvSpPr>
        <xdr:cNvPr id="2" name="TextBox 1"/>
        <xdr:cNvSpPr txBox="1"/>
      </xdr:nvSpPr>
      <xdr:spPr>
        <a:xfrm>
          <a:off x="8267701" y="10344151"/>
          <a:ext cx="7267575" cy="1571624"/>
        </a:xfrm>
        <a:prstGeom prst="rect">
          <a:avLst/>
        </a:prstGeom>
        <a:solidFill>
          <a:schemeClr val="lt1"/>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100"/>
            <a:t>Check your average and maximum depth of effluent applied does not exceed your resource consent or permitted activity rule </a:t>
          </a:r>
          <a:r>
            <a:rPr lang="en-NZ" sz="1100">
              <a:solidFill>
                <a:schemeClr val="dk1"/>
              </a:solidFill>
              <a:effectLst/>
              <a:latin typeface="+mn-lt"/>
              <a:ea typeface="+mn-ea"/>
              <a:cs typeface="+mn-cs"/>
            </a:rPr>
            <a:t>(this can be checked in the graph in Step 8, ensure the green line is below the red line)</a:t>
          </a:r>
          <a:r>
            <a:rPr lang="en-NZ" sz="1100"/>
            <a:t>. Some key points</a:t>
          </a:r>
          <a:r>
            <a:rPr lang="en-NZ" sz="1100" baseline="0"/>
            <a:t> to check the irrigator and improve performance are: check the travelling speed setting, check the effluent pressure at the irrigator, check or replace nozzles. For more advice check with an accredited effluent professional, contact details available at www.effluentaccreditation.co.nz    </a:t>
          </a:r>
          <a:endParaRPr lang="en-NZ" sz="1100"/>
        </a:p>
      </xdr:txBody>
    </xdr:sp>
    <xdr:clientData/>
  </xdr:twoCellAnchor>
  <xdr:twoCellAnchor editAs="oneCell">
    <xdr:from>
      <xdr:col>7</xdr:col>
      <xdr:colOff>47626</xdr:colOff>
      <xdr:row>22</xdr:row>
      <xdr:rowOff>133351</xdr:rowOff>
    </xdr:from>
    <xdr:to>
      <xdr:col>13</xdr:col>
      <xdr:colOff>66676</xdr:colOff>
      <xdr:row>25</xdr:row>
      <xdr:rowOff>133350</xdr:rowOff>
    </xdr:to>
    <xdr:pic>
      <xdr:nvPicPr>
        <xdr:cNvPr id="9" name="Picture 8"/>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8530" t="62757" r="763" b="13966"/>
        <a:stretch/>
      </xdr:blipFill>
      <xdr:spPr bwMode="auto">
        <a:xfrm>
          <a:off x="2438401" y="4562476"/>
          <a:ext cx="2305050"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9526</xdr:colOff>
      <xdr:row>22</xdr:row>
      <xdr:rowOff>104775</xdr:rowOff>
    </xdr:from>
    <xdr:to>
      <xdr:col>37</xdr:col>
      <xdr:colOff>85726</xdr:colOff>
      <xdr:row>25</xdr:row>
      <xdr:rowOff>85725</xdr:rowOff>
    </xdr:to>
    <xdr:pic>
      <xdr:nvPicPr>
        <xdr:cNvPr id="10" name="Picture 9"/>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8659" t="61594" r="-127" b="15905"/>
        <a:stretch/>
      </xdr:blipFill>
      <xdr:spPr bwMode="auto">
        <a:xfrm>
          <a:off x="11544301" y="4533900"/>
          <a:ext cx="236220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47626</xdr:colOff>
      <xdr:row>22</xdr:row>
      <xdr:rowOff>104775</xdr:rowOff>
    </xdr:from>
    <xdr:to>
      <xdr:col>42</xdr:col>
      <xdr:colOff>123826</xdr:colOff>
      <xdr:row>25</xdr:row>
      <xdr:rowOff>85725</xdr:rowOff>
    </xdr:to>
    <xdr:pic>
      <xdr:nvPicPr>
        <xdr:cNvPr id="8" name="Picture 7"/>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8659" t="61594" r="-127" b="15905"/>
        <a:stretch/>
      </xdr:blipFill>
      <xdr:spPr bwMode="auto">
        <a:xfrm>
          <a:off x="13487401" y="4533900"/>
          <a:ext cx="236220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0.49392</cdr:x>
      <cdr:y>0</cdr:y>
    </cdr:from>
    <cdr:to>
      <cdr:x>0.49429</cdr:x>
      <cdr:y>0.78414</cdr:y>
    </cdr:to>
    <cdr:cxnSp macro="">
      <cdr:nvCxnSpPr>
        <cdr:cNvPr id="3" name="Straight Connector 2"/>
        <cdr:cNvCxnSpPr/>
      </cdr:nvCxnSpPr>
      <cdr:spPr>
        <a:xfrm xmlns:a="http://schemas.openxmlformats.org/drawingml/2006/main" flipH="1" flipV="1">
          <a:off x="5800726" y="0"/>
          <a:ext cx="4377" cy="1695449"/>
        </a:xfrm>
        <a:prstGeom xmlns:a="http://schemas.openxmlformats.org/drawingml/2006/main" prst="line">
          <a:avLst/>
        </a:prstGeom>
        <a:ln xmlns:a="http://schemas.openxmlformats.org/drawingml/2006/main" w="285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123825</xdr:rowOff>
    </xdr:from>
    <xdr:to>
      <xdr:col>4</xdr:col>
      <xdr:colOff>133350</xdr:colOff>
      <xdr:row>0</xdr:row>
      <xdr:rowOff>628650</xdr:rowOff>
    </xdr:to>
    <xdr:pic>
      <xdr:nvPicPr>
        <xdr:cNvPr id="2" name="Picture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23825"/>
          <a:ext cx="1190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95250</xdr:colOff>
      <xdr:row>0</xdr:row>
      <xdr:rowOff>11723</xdr:rowOff>
    </xdr:from>
    <xdr:to>
      <xdr:col>31</xdr:col>
      <xdr:colOff>0</xdr:colOff>
      <xdr:row>0</xdr:row>
      <xdr:rowOff>459398</xdr:rowOff>
    </xdr:to>
    <xdr:pic>
      <xdr:nvPicPr>
        <xdr:cNvPr id="3" name="Picture 4" descr="flicks.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11723"/>
          <a:ext cx="11811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57149</xdr:colOff>
      <xdr:row>51</xdr:row>
      <xdr:rowOff>38100</xdr:rowOff>
    </xdr:from>
    <xdr:to>
      <xdr:col>29</xdr:col>
      <xdr:colOff>9525</xdr:colOff>
      <xdr:row>52</xdr:row>
      <xdr:rowOff>104776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361950</xdr:colOff>
      <xdr:row>56</xdr:row>
      <xdr:rowOff>19050</xdr:rowOff>
    </xdr:from>
    <xdr:to>
      <xdr:col>29</xdr:col>
      <xdr:colOff>38100</xdr:colOff>
      <xdr:row>64</xdr:row>
      <xdr:rowOff>57149</xdr:rowOff>
    </xdr:to>
    <xdr:sp macro="" textlink="">
      <xdr:nvSpPr>
        <xdr:cNvPr id="8" name="TextBox 7"/>
        <xdr:cNvSpPr txBox="1"/>
      </xdr:nvSpPr>
      <xdr:spPr>
        <a:xfrm>
          <a:off x="6943725" y="16278225"/>
          <a:ext cx="3867150" cy="2171699"/>
        </a:xfrm>
        <a:prstGeom prst="rect">
          <a:avLst/>
        </a:prstGeom>
        <a:solidFill>
          <a:schemeClr val="lt1"/>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100"/>
            <a:t>Check your average and maximum depth of effluent applied does not exceed your resource consent or permitted activity rule </a:t>
          </a:r>
          <a:r>
            <a:rPr lang="en-NZ" sz="1100">
              <a:solidFill>
                <a:schemeClr val="dk1"/>
              </a:solidFill>
              <a:effectLst/>
              <a:latin typeface="+mn-lt"/>
              <a:ea typeface="+mn-ea"/>
              <a:cs typeface="+mn-cs"/>
            </a:rPr>
            <a:t>(this can be checked in the graph in Step 9, ensure the green line is below the red line)</a:t>
          </a:r>
          <a:r>
            <a:rPr lang="en-NZ" sz="1100"/>
            <a:t>. Some key points</a:t>
          </a:r>
          <a:r>
            <a:rPr lang="en-NZ" sz="1100" baseline="0"/>
            <a:t> to check the irrigator and improve performance are: check the sprinkler is level, check the effluent pressure at the sprinkler, check or replace nozzles. For more advice check with an accredited effluent professional, contact details available at www.effluentaccreditation.co.nz    </a:t>
          </a:r>
          <a:endParaRPr lang="en-NZ" sz="1100"/>
        </a:p>
      </xdr:txBody>
    </xdr:sp>
    <xdr:clientData/>
  </xdr:twoCellAnchor>
  <xdr:twoCellAnchor>
    <xdr:from>
      <xdr:col>23</xdr:col>
      <xdr:colOff>238125</xdr:colOff>
      <xdr:row>42</xdr:row>
      <xdr:rowOff>276225</xdr:rowOff>
    </xdr:from>
    <xdr:to>
      <xdr:col>26</xdr:col>
      <xdr:colOff>247650</xdr:colOff>
      <xdr:row>49</xdr:row>
      <xdr:rowOff>95250</xdr:rowOff>
    </xdr:to>
    <xdr:cxnSp macro="">
      <xdr:nvCxnSpPr>
        <xdr:cNvPr id="12" name="Straight Connector 11"/>
        <xdr:cNvCxnSpPr/>
      </xdr:nvCxnSpPr>
      <xdr:spPr>
        <a:xfrm>
          <a:off x="6915150" y="7077075"/>
          <a:ext cx="1438275" cy="14859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228600</xdr:colOff>
      <xdr:row>24</xdr:row>
      <xdr:rowOff>1768</xdr:rowOff>
    </xdr:from>
    <xdr:to>
      <xdr:col>20</xdr:col>
      <xdr:colOff>352425</xdr:colOff>
      <xdr:row>42</xdr:row>
      <xdr:rowOff>113416</xdr:rowOff>
    </xdr:to>
    <xdr:pic>
      <xdr:nvPicPr>
        <xdr:cNvPr id="10" name="Picture 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57375" y="5440543"/>
          <a:ext cx="5838825" cy="5598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0.49392</cdr:x>
      <cdr:y>0</cdr:y>
    </cdr:from>
    <cdr:to>
      <cdr:x>0.49429</cdr:x>
      <cdr:y>0.78414</cdr:y>
    </cdr:to>
    <cdr:cxnSp macro="">
      <cdr:nvCxnSpPr>
        <cdr:cNvPr id="3" name="Straight Connector 2"/>
        <cdr:cNvCxnSpPr/>
      </cdr:nvCxnSpPr>
      <cdr:spPr>
        <a:xfrm xmlns:a="http://schemas.openxmlformats.org/drawingml/2006/main" flipH="1" flipV="1">
          <a:off x="4516405" y="0"/>
          <a:ext cx="3383" cy="1710387"/>
        </a:xfrm>
        <a:prstGeom xmlns:a="http://schemas.openxmlformats.org/drawingml/2006/main" prst="line">
          <a:avLst/>
        </a:prstGeom>
        <a:ln xmlns:a="http://schemas.openxmlformats.org/drawingml/2006/main" w="285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190500</xdr:colOff>
      <xdr:row>0</xdr:row>
      <xdr:rowOff>123825</xdr:rowOff>
    </xdr:from>
    <xdr:to>
      <xdr:col>4</xdr:col>
      <xdr:colOff>133350</xdr:colOff>
      <xdr:row>0</xdr:row>
      <xdr:rowOff>628650</xdr:rowOff>
    </xdr:to>
    <xdr:pic>
      <xdr:nvPicPr>
        <xdr:cNvPr id="2" name="Picture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23825"/>
          <a:ext cx="1190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98181</xdr:colOff>
      <xdr:row>0</xdr:row>
      <xdr:rowOff>21248</xdr:rowOff>
    </xdr:from>
    <xdr:to>
      <xdr:col>44</xdr:col>
      <xdr:colOff>2931</xdr:colOff>
      <xdr:row>0</xdr:row>
      <xdr:rowOff>468923</xdr:rowOff>
    </xdr:to>
    <xdr:pic>
      <xdr:nvPicPr>
        <xdr:cNvPr id="3" name="Picture 4" descr="flicks.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1956" y="21248"/>
          <a:ext cx="11811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57149</xdr:colOff>
      <xdr:row>37</xdr:row>
      <xdr:rowOff>38100</xdr:rowOff>
    </xdr:from>
    <xdr:to>
      <xdr:col>42</xdr:col>
      <xdr:colOff>228600</xdr:colOff>
      <xdr:row>38</xdr:row>
      <xdr:rowOff>85726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66675</xdr:colOff>
      <xdr:row>42</xdr:row>
      <xdr:rowOff>47625</xdr:rowOff>
    </xdr:from>
    <xdr:to>
      <xdr:col>41</xdr:col>
      <xdr:colOff>28576</xdr:colOff>
      <xdr:row>50</xdr:row>
      <xdr:rowOff>28575</xdr:rowOff>
    </xdr:to>
    <xdr:sp macro="" textlink="">
      <xdr:nvSpPr>
        <xdr:cNvPr id="8" name="TextBox 7"/>
        <xdr:cNvSpPr txBox="1"/>
      </xdr:nvSpPr>
      <xdr:spPr>
        <a:xfrm>
          <a:off x="8553450" y="10715625"/>
          <a:ext cx="6819901" cy="2038350"/>
        </a:xfrm>
        <a:prstGeom prst="rect">
          <a:avLst/>
        </a:prstGeom>
        <a:solidFill>
          <a:schemeClr val="lt1"/>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100"/>
            <a:t>Check your average and maximum depth of effluent applied does not exceed your resource consent or permitted activity rule (this can be checked in the graph in Step 9, ensure the green line is below the red line). Some key points</a:t>
          </a:r>
          <a:r>
            <a:rPr lang="en-NZ" sz="1100" baseline="0"/>
            <a:t> to check the irrigator and improve performance are: check the travelling speed setting, check the effluent pressure at the irrigator, check or replace nozzles. For more advice check with an accredited effluent professional, contact details available at www.effluentaccreditation.co.nz    </a:t>
          </a:r>
          <a:endParaRPr lang="en-NZ" sz="1100"/>
        </a:p>
      </xdr:txBody>
    </xdr:sp>
    <xdr:clientData/>
  </xdr:twoCellAnchor>
  <xdr:twoCellAnchor editAs="oneCell">
    <xdr:from>
      <xdr:col>2</xdr:col>
      <xdr:colOff>333374</xdr:colOff>
      <xdr:row>17</xdr:row>
      <xdr:rowOff>133350</xdr:rowOff>
    </xdr:from>
    <xdr:to>
      <xdr:col>40</xdr:col>
      <xdr:colOff>365444</xdr:colOff>
      <xdr:row>28</xdr:row>
      <xdr:rowOff>85725</xdr:rowOff>
    </xdr:to>
    <xdr:pic>
      <xdr:nvPicPr>
        <xdr:cNvPr id="9" name="Picture 8"/>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9884" b="16936"/>
        <a:stretch/>
      </xdr:blipFill>
      <xdr:spPr bwMode="auto">
        <a:xfrm>
          <a:off x="819149" y="4086225"/>
          <a:ext cx="14510070"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0.04461</cdr:x>
      <cdr:y>0</cdr:y>
    </cdr:from>
    <cdr:to>
      <cdr:x>0.04498</cdr:x>
      <cdr:y>0.78414</cdr:y>
    </cdr:to>
    <cdr:cxnSp macro="">
      <cdr:nvCxnSpPr>
        <cdr:cNvPr id="3" name="Straight Connector 2"/>
        <cdr:cNvCxnSpPr/>
      </cdr:nvCxnSpPr>
      <cdr:spPr>
        <a:xfrm xmlns:a="http://schemas.openxmlformats.org/drawingml/2006/main" flipH="1" flipV="1">
          <a:off x="523907" y="0"/>
          <a:ext cx="4346" cy="1695449"/>
        </a:xfrm>
        <a:prstGeom xmlns:a="http://schemas.openxmlformats.org/drawingml/2006/main" prst="line">
          <a:avLst/>
        </a:prstGeom>
        <a:ln xmlns:a="http://schemas.openxmlformats.org/drawingml/2006/main" w="285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editAs="oneCell">
    <xdr:from>
      <xdr:col>17</xdr:col>
      <xdr:colOff>85725</xdr:colOff>
      <xdr:row>13</xdr:row>
      <xdr:rowOff>66675</xdr:rowOff>
    </xdr:from>
    <xdr:to>
      <xdr:col>27</xdr:col>
      <xdr:colOff>9525</xdr:colOff>
      <xdr:row>23</xdr:row>
      <xdr:rowOff>85725</xdr:rowOff>
    </xdr:to>
    <xdr:pic>
      <xdr:nvPicPr>
        <xdr:cNvPr id="25"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3619500"/>
          <a:ext cx="3733800"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0</xdr:row>
      <xdr:rowOff>123825</xdr:rowOff>
    </xdr:from>
    <xdr:to>
      <xdr:col>4</xdr:col>
      <xdr:colOff>133350</xdr:colOff>
      <xdr:row>0</xdr:row>
      <xdr:rowOff>628650</xdr:rowOff>
    </xdr:to>
    <xdr:pic>
      <xdr:nvPicPr>
        <xdr:cNvPr id="2" name="Picture 1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123825"/>
          <a:ext cx="11906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98181</xdr:colOff>
      <xdr:row>0</xdr:row>
      <xdr:rowOff>21248</xdr:rowOff>
    </xdr:from>
    <xdr:to>
      <xdr:col>44</xdr:col>
      <xdr:colOff>2931</xdr:colOff>
      <xdr:row>0</xdr:row>
      <xdr:rowOff>468923</xdr:rowOff>
    </xdr:to>
    <xdr:pic>
      <xdr:nvPicPr>
        <xdr:cNvPr id="3" name="Picture 4" descr="flicks.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061956" y="21248"/>
          <a:ext cx="11811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57149</xdr:colOff>
      <xdr:row>33</xdr:row>
      <xdr:rowOff>38100</xdr:rowOff>
    </xdr:from>
    <xdr:to>
      <xdr:col>42</xdr:col>
      <xdr:colOff>228600</xdr:colOff>
      <xdr:row>34</xdr:row>
      <xdr:rowOff>85726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219076</xdr:colOff>
      <xdr:row>20</xdr:row>
      <xdr:rowOff>133351</xdr:rowOff>
    </xdr:from>
    <xdr:to>
      <xdr:col>8</xdr:col>
      <xdr:colOff>238126</xdr:colOff>
      <xdr:row>23</xdr:row>
      <xdr:rowOff>133350</xdr:rowOff>
    </xdr:to>
    <xdr:pic>
      <xdr:nvPicPr>
        <xdr:cNvPr id="6" name="Picture 5"/>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8530" t="62757" r="763" b="13966"/>
        <a:stretch/>
      </xdr:blipFill>
      <xdr:spPr bwMode="auto">
        <a:xfrm>
          <a:off x="704851" y="5019676"/>
          <a:ext cx="2305050"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161926</xdr:colOff>
      <xdr:row>39</xdr:row>
      <xdr:rowOff>1</xdr:rowOff>
    </xdr:from>
    <xdr:to>
      <xdr:col>41</xdr:col>
      <xdr:colOff>190501</xdr:colOff>
      <xdr:row>44</xdr:row>
      <xdr:rowOff>9525</xdr:rowOff>
    </xdr:to>
    <xdr:sp macro="" textlink="">
      <xdr:nvSpPr>
        <xdr:cNvPr id="7" name="TextBox 6"/>
        <xdr:cNvSpPr txBox="1"/>
      </xdr:nvSpPr>
      <xdr:spPr>
        <a:xfrm>
          <a:off x="8267701" y="10801351"/>
          <a:ext cx="7267575" cy="1571624"/>
        </a:xfrm>
        <a:prstGeom prst="rect">
          <a:avLst/>
        </a:prstGeom>
        <a:solidFill>
          <a:schemeClr val="lt1"/>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100"/>
            <a:t>Check your average and maximum depth of effluent applied does not exceed your resource consent or permitted activity rule </a:t>
          </a:r>
          <a:r>
            <a:rPr lang="en-NZ" sz="1100">
              <a:solidFill>
                <a:schemeClr val="dk1"/>
              </a:solidFill>
              <a:effectLst/>
              <a:latin typeface="+mn-lt"/>
              <a:ea typeface="+mn-ea"/>
              <a:cs typeface="+mn-cs"/>
            </a:rPr>
            <a:t>(this can be checked in the graph in Step 6, ensure the green line is below the red line)</a:t>
          </a:r>
          <a:r>
            <a:rPr lang="en-NZ" sz="1100"/>
            <a:t>. </a:t>
          </a:r>
          <a:r>
            <a:rPr lang="en-NZ" sz="1100" baseline="0"/>
            <a:t>  </a:t>
          </a:r>
          <a:endParaRPr lang="en-NZ" sz="1100"/>
        </a:p>
      </xdr:txBody>
    </xdr:sp>
    <xdr:clientData/>
  </xdr:twoCellAnchor>
  <xdr:twoCellAnchor editAs="oneCell">
    <xdr:from>
      <xdr:col>7</xdr:col>
      <xdr:colOff>247651</xdr:colOff>
      <xdr:row>20</xdr:row>
      <xdr:rowOff>133351</xdr:rowOff>
    </xdr:from>
    <xdr:to>
      <xdr:col>13</xdr:col>
      <xdr:colOff>266701</xdr:colOff>
      <xdr:row>23</xdr:row>
      <xdr:rowOff>133350</xdr:rowOff>
    </xdr:to>
    <xdr:pic>
      <xdr:nvPicPr>
        <xdr:cNvPr id="8" name="Picture 7"/>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8530" t="62757" r="763" b="13966"/>
        <a:stretch/>
      </xdr:blipFill>
      <xdr:spPr bwMode="auto">
        <a:xfrm>
          <a:off x="2638426" y="5019676"/>
          <a:ext cx="2305050"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85726</xdr:colOff>
      <xdr:row>20</xdr:row>
      <xdr:rowOff>104775</xdr:rowOff>
    </xdr:from>
    <xdr:to>
      <xdr:col>36</xdr:col>
      <xdr:colOff>161926</xdr:colOff>
      <xdr:row>23</xdr:row>
      <xdr:rowOff>85725</xdr:rowOff>
    </xdr:to>
    <xdr:pic>
      <xdr:nvPicPr>
        <xdr:cNvPr id="9" name="Picture 8"/>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8659" t="61594" r="-127" b="15905"/>
        <a:stretch/>
      </xdr:blipFill>
      <xdr:spPr bwMode="auto">
        <a:xfrm>
          <a:off x="11239501" y="4991100"/>
          <a:ext cx="236220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35</xdr:col>
      <xdr:colOff>142876</xdr:colOff>
      <xdr:row>20</xdr:row>
      <xdr:rowOff>104775</xdr:rowOff>
    </xdr:from>
    <xdr:to>
      <xdr:col>41</xdr:col>
      <xdr:colOff>219076</xdr:colOff>
      <xdr:row>23</xdr:row>
      <xdr:rowOff>85725</xdr:rowOff>
    </xdr:to>
    <xdr:pic>
      <xdr:nvPicPr>
        <xdr:cNvPr id="10" name="Picture 9"/>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8659" t="61594" r="-127" b="15905"/>
        <a:stretch/>
      </xdr:blipFill>
      <xdr:spPr bwMode="auto">
        <a:xfrm>
          <a:off x="13201651" y="4991100"/>
          <a:ext cx="236220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276226</xdr:colOff>
      <xdr:row>20</xdr:row>
      <xdr:rowOff>133351</xdr:rowOff>
    </xdr:from>
    <xdr:to>
      <xdr:col>18</xdr:col>
      <xdr:colOff>295276</xdr:colOff>
      <xdr:row>23</xdr:row>
      <xdr:rowOff>133350</xdr:rowOff>
    </xdr:to>
    <xdr:pic>
      <xdr:nvPicPr>
        <xdr:cNvPr id="12" name="Picture 11"/>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8530" t="62757" r="763" b="13966"/>
        <a:stretch/>
      </xdr:blipFill>
      <xdr:spPr bwMode="auto">
        <a:xfrm>
          <a:off x="4572001" y="5019676"/>
          <a:ext cx="2305050"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47626</xdr:colOff>
      <xdr:row>20</xdr:row>
      <xdr:rowOff>133351</xdr:rowOff>
    </xdr:from>
    <xdr:to>
      <xdr:col>31</xdr:col>
      <xdr:colOff>66676</xdr:colOff>
      <xdr:row>23</xdr:row>
      <xdr:rowOff>133350</xdr:rowOff>
    </xdr:to>
    <xdr:pic>
      <xdr:nvPicPr>
        <xdr:cNvPr id="13" name="Picture 12"/>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8530" t="62757" r="763" b="13966"/>
        <a:stretch/>
      </xdr:blipFill>
      <xdr:spPr bwMode="auto">
        <a:xfrm>
          <a:off x="9296401" y="5019676"/>
          <a:ext cx="2305050"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238126</xdr:colOff>
      <xdr:row>21</xdr:row>
      <xdr:rowOff>28575</xdr:rowOff>
    </xdr:from>
    <xdr:to>
      <xdr:col>23</xdr:col>
      <xdr:colOff>219075</xdr:colOff>
      <xdr:row>23</xdr:row>
      <xdr:rowOff>133350</xdr:rowOff>
    </xdr:to>
    <xdr:pic>
      <xdr:nvPicPr>
        <xdr:cNvPr id="14" name="Picture 13"/>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8530" t="66249" r="16497" b="13966"/>
        <a:stretch/>
      </xdr:blipFill>
      <xdr:spPr bwMode="auto">
        <a:xfrm>
          <a:off x="7581901" y="5105400"/>
          <a:ext cx="1123949"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0.49392</cdr:x>
      <cdr:y>0</cdr:y>
    </cdr:from>
    <cdr:to>
      <cdr:x>0.49429</cdr:x>
      <cdr:y>0.78414</cdr:y>
    </cdr:to>
    <cdr:cxnSp macro="">
      <cdr:nvCxnSpPr>
        <cdr:cNvPr id="3" name="Straight Connector 2"/>
        <cdr:cNvCxnSpPr/>
      </cdr:nvCxnSpPr>
      <cdr:spPr>
        <a:xfrm xmlns:a="http://schemas.openxmlformats.org/drawingml/2006/main" flipH="1" flipV="1">
          <a:off x="5800726" y="0"/>
          <a:ext cx="4377" cy="1695449"/>
        </a:xfrm>
        <a:prstGeom xmlns:a="http://schemas.openxmlformats.org/drawingml/2006/main" prst="line">
          <a:avLst/>
        </a:prstGeom>
        <a:ln xmlns:a="http://schemas.openxmlformats.org/drawingml/2006/main" w="285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A74"/>
  <sheetViews>
    <sheetView showGridLines="0" tabSelected="1" zoomScaleNormal="100" workbookViewId="0">
      <selection activeCell="Z7" sqref="Z7:AA7"/>
    </sheetView>
  </sheetViews>
  <sheetFormatPr defaultRowHeight="15" x14ac:dyDescent="0.25"/>
  <cols>
    <col min="1" max="1" width="5.140625" style="37" customWidth="1"/>
    <col min="2" max="2" width="2.140625" style="14" customWidth="1"/>
    <col min="3" max="42" width="5.7109375" style="14" customWidth="1"/>
    <col min="43" max="43" width="4.140625" style="14" customWidth="1"/>
    <col min="44" max="44" width="3.5703125" style="14" customWidth="1"/>
    <col min="45" max="49" width="9.140625" style="37"/>
    <col min="50" max="50" width="12" style="37" bestFit="1" customWidth="1"/>
    <col min="51" max="16384" width="9.140625" style="37"/>
  </cols>
  <sheetData>
    <row r="1" spans="1:49" ht="58.5" customHeight="1" x14ac:dyDescent="0.35">
      <c r="A1" s="34"/>
      <c r="B1" s="35"/>
      <c r="C1" s="214" t="s">
        <v>15</v>
      </c>
      <c r="D1" s="214"/>
      <c r="E1" s="214"/>
      <c r="F1" s="214"/>
      <c r="G1" s="214"/>
      <c r="H1" s="214"/>
      <c r="I1" s="214"/>
      <c r="J1" s="214"/>
      <c r="K1" s="214"/>
      <c r="L1" s="214"/>
      <c r="M1" s="214"/>
      <c r="N1" s="214"/>
      <c r="O1" s="214"/>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36"/>
      <c r="AR1" s="35"/>
    </row>
    <row r="2" spans="1:49" s="38" customFormat="1" ht="18" customHeight="1" x14ac:dyDescent="0.35">
      <c r="B2" s="39"/>
      <c r="C2" s="40"/>
      <c r="D2" s="40"/>
      <c r="E2" s="40"/>
      <c r="F2" s="40"/>
      <c r="G2" s="40"/>
      <c r="H2" s="40"/>
      <c r="I2" s="40"/>
      <c r="J2" s="40"/>
      <c r="K2" s="40"/>
      <c r="L2" s="40"/>
      <c r="M2" s="40"/>
      <c r="N2" s="40"/>
      <c r="O2" s="40"/>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39"/>
    </row>
    <row r="3" spans="1:49" ht="15" customHeight="1" x14ac:dyDescent="0.25">
      <c r="A3" s="38"/>
      <c r="B3" s="18"/>
      <c r="C3" s="223" t="s">
        <v>32</v>
      </c>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18"/>
      <c r="AS3" s="38"/>
      <c r="AT3" s="38"/>
      <c r="AU3" s="38"/>
      <c r="AV3" s="38"/>
      <c r="AW3" s="38"/>
    </row>
    <row r="4" spans="1:49" ht="30" x14ac:dyDescent="0.25">
      <c r="A4" s="38"/>
      <c r="B4" s="18"/>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18"/>
      <c r="AS4" s="43"/>
      <c r="AT4" s="44"/>
      <c r="AU4" s="44"/>
      <c r="AV4" s="44"/>
      <c r="AW4" s="38"/>
    </row>
    <row r="5" spans="1:49" x14ac:dyDescent="0.25">
      <c r="A5" s="38"/>
      <c r="B5" s="18"/>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18"/>
      <c r="AS5" s="38"/>
      <c r="AT5" s="38"/>
      <c r="AU5" s="38"/>
      <c r="AV5" s="38"/>
      <c r="AW5" s="38"/>
    </row>
    <row r="6" spans="1:49" ht="9.75" customHeight="1" x14ac:dyDescent="0.25">
      <c r="A6" s="38"/>
      <c r="B6" s="18"/>
      <c r="C6" s="18"/>
      <c r="D6" s="18"/>
      <c r="E6" s="18"/>
      <c r="F6" s="18"/>
      <c r="G6" s="18"/>
      <c r="H6" s="18"/>
      <c r="I6" s="18"/>
      <c r="J6" s="18"/>
      <c r="K6" s="18"/>
      <c r="L6" s="18"/>
      <c r="M6" s="18"/>
      <c r="N6" s="18"/>
      <c r="O6" s="18"/>
      <c r="P6" s="11"/>
      <c r="Q6" s="18"/>
      <c r="R6" s="18"/>
      <c r="S6" s="11"/>
      <c r="T6" s="11"/>
      <c r="U6" s="11"/>
      <c r="V6" s="18"/>
      <c r="W6" s="18"/>
      <c r="X6" s="18"/>
      <c r="Y6" s="11"/>
      <c r="Z6" s="11"/>
      <c r="AA6" s="11"/>
      <c r="AB6" s="11"/>
      <c r="AC6" s="11"/>
      <c r="AD6" s="11"/>
      <c r="AE6" s="11"/>
      <c r="AF6" s="11"/>
      <c r="AG6" s="11"/>
      <c r="AH6" s="11"/>
      <c r="AI6" s="11"/>
      <c r="AJ6" s="11"/>
      <c r="AK6" s="11"/>
      <c r="AL6" s="11"/>
      <c r="AM6" s="11"/>
      <c r="AN6" s="11"/>
      <c r="AO6" s="11"/>
      <c r="AP6" s="18"/>
      <c r="AQ6" s="18"/>
      <c r="AR6" s="18"/>
      <c r="AS6" s="88"/>
      <c r="AT6" s="88"/>
      <c r="AU6" s="88"/>
    </row>
    <row r="7" spans="1:49" ht="25.5" customHeight="1" x14ac:dyDescent="0.25">
      <c r="A7" s="38"/>
      <c r="B7" s="45"/>
      <c r="C7" s="89" t="s">
        <v>0</v>
      </c>
      <c r="D7" s="47"/>
      <c r="E7" s="118" t="s">
        <v>21</v>
      </c>
      <c r="F7" s="47"/>
      <c r="G7" s="47"/>
      <c r="H7" s="47"/>
      <c r="I7" s="47"/>
      <c r="J7" s="47"/>
      <c r="K7" s="47"/>
      <c r="L7" s="47"/>
      <c r="M7" s="47"/>
      <c r="N7" s="47"/>
      <c r="O7" s="47"/>
      <c r="P7" s="46"/>
      <c r="Q7" s="47"/>
      <c r="R7" s="47"/>
      <c r="S7" s="47"/>
      <c r="T7" s="47"/>
      <c r="U7" s="47"/>
      <c r="V7" s="47"/>
      <c r="W7" s="47"/>
      <c r="X7" s="47"/>
      <c r="Y7" s="47"/>
      <c r="Z7" s="202"/>
      <c r="AA7" s="222"/>
      <c r="AB7" s="183" t="s">
        <v>7</v>
      </c>
      <c r="AC7" s="11"/>
      <c r="AD7" s="11"/>
      <c r="AE7" s="11"/>
      <c r="AF7" s="11"/>
      <c r="AG7" s="11"/>
      <c r="AH7" s="11"/>
      <c r="AI7" s="11"/>
      <c r="AJ7" s="18"/>
      <c r="AK7" s="18"/>
      <c r="AL7" s="18"/>
      <c r="AM7" s="18"/>
      <c r="AN7" s="18"/>
      <c r="AO7" s="18"/>
      <c r="AP7" s="18"/>
      <c r="AQ7" s="18"/>
      <c r="AR7" s="18"/>
      <c r="AS7" s="88"/>
      <c r="AT7" s="88"/>
      <c r="AU7" s="88"/>
    </row>
    <row r="8" spans="1:49" s="38" customFormat="1" ht="12" customHeight="1" x14ac:dyDescent="0.25">
      <c r="B8" s="18"/>
      <c r="C8" s="18"/>
      <c r="D8" s="18"/>
      <c r="E8" s="18"/>
      <c r="F8" s="18"/>
      <c r="G8" s="18"/>
      <c r="H8" s="18"/>
      <c r="I8" s="18"/>
      <c r="J8" s="18"/>
      <c r="K8" s="18"/>
      <c r="L8" s="18"/>
      <c r="M8" s="18"/>
      <c r="N8" s="18"/>
      <c r="O8" s="18"/>
      <c r="P8" s="11"/>
      <c r="Q8" s="18"/>
      <c r="R8" s="18"/>
      <c r="S8" s="11"/>
      <c r="T8" s="11"/>
      <c r="U8" s="11"/>
      <c r="V8" s="18"/>
      <c r="W8" s="18"/>
      <c r="X8" s="18"/>
      <c r="Y8" s="11"/>
      <c r="Z8" s="11"/>
      <c r="AA8" s="11"/>
      <c r="AB8" s="11"/>
      <c r="AC8" s="11"/>
      <c r="AD8" s="11"/>
      <c r="AE8" s="11"/>
      <c r="AF8" s="11"/>
      <c r="AG8" s="11"/>
      <c r="AH8" s="11"/>
      <c r="AI8" s="11"/>
      <c r="AJ8" s="11"/>
      <c r="AK8" s="11"/>
      <c r="AL8" s="11"/>
      <c r="AM8" s="11"/>
      <c r="AN8" s="11"/>
      <c r="AO8" s="11"/>
      <c r="AP8" s="18"/>
      <c r="AQ8" s="18"/>
      <c r="AR8" s="18"/>
      <c r="AS8" s="88"/>
      <c r="AT8" s="88"/>
      <c r="AU8" s="88"/>
    </row>
    <row r="9" spans="1:49" ht="24" customHeight="1" x14ac:dyDescent="0.25">
      <c r="A9" s="38"/>
      <c r="B9" s="45"/>
      <c r="C9" s="89" t="s">
        <v>22</v>
      </c>
      <c r="D9" s="118" t="s">
        <v>35</v>
      </c>
      <c r="E9" s="46" t="s">
        <v>27</v>
      </c>
      <c r="F9" s="90"/>
      <c r="G9" s="47"/>
      <c r="H9" s="47"/>
      <c r="I9" s="47"/>
      <c r="J9" s="47"/>
      <c r="K9" s="47"/>
      <c r="L9" s="47"/>
      <c r="M9" s="47"/>
      <c r="N9" s="47"/>
      <c r="O9" s="47"/>
      <c r="P9" s="46"/>
      <c r="Q9" s="204" t="s">
        <v>2</v>
      </c>
      <c r="R9" s="204"/>
      <c r="S9" s="204"/>
      <c r="T9" s="204"/>
      <c r="U9" s="48" t="s">
        <v>1</v>
      </c>
      <c r="V9" s="99" t="s">
        <v>23</v>
      </c>
      <c r="W9" s="100"/>
      <c r="X9" s="93"/>
      <c r="Y9" s="120" t="s">
        <v>24</v>
      </c>
      <c r="Z9" s="156"/>
      <c r="AA9" s="94"/>
      <c r="AB9" s="94"/>
      <c r="AC9" s="94"/>
      <c r="AD9" s="156"/>
      <c r="AE9" s="94"/>
      <c r="AF9" s="94"/>
      <c r="AG9" s="94"/>
      <c r="AH9" s="94"/>
      <c r="AI9" s="200" t="str">
        <f>IF(Q9="Square or Rectangular","Width","Diameter ")</f>
        <v xml:space="preserve">Diameter </v>
      </c>
      <c r="AJ9" s="201"/>
      <c r="AK9" s="123">
        <v>255</v>
      </c>
      <c r="AL9" s="158" t="s">
        <v>7</v>
      </c>
      <c r="AM9" s="206" t="str">
        <f>IF(Q9="Square or Rectangular","Length","")</f>
        <v/>
      </c>
      <c r="AN9" s="201"/>
      <c r="AO9" s="123"/>
      <c r="AP9" s="206" t="str">
        <f>IF(Q9="Square or Rectangular","mm","")</f>
        <v/>
      </c>
      <c r="AQ9" s="201"/>
      <c r="AR9" s="18"/>
    </row>
    <row r="10" spans="1:49" s="38" customFormat="1" ht="12" customHeight="1" x14ac:dyDescent="0.25">
      <c r="B10" s="18"/>
      <c r="C10" s="49"/>
      <c r="D10" s="49"/>
      <c r="E10" s="49"/>
      <c r="F10" s="49"/>
      <c r="G10" s="50"/>
      <c r="H10" s="50"/>
      <c r="I10" s="50"/>
      <c r="J10" s="50"/>
      <c r="K10" s="50"/>
      <c r="L10" s="50"/>
      <c r="M10" s="50"/>
      <c r="N10" s="50"/>
      <c r="O10" s="50"/>
      <c r="P10" s="50"/>
      <c r="Q10" s="50"/>
      <c r="R10" s="49"/>
      <c r="S10" s="49"/>
      <c r="T10" s="49"/>
      <c r="U10" s="161" t="s">
        <v>2</v>
      </c>
      <c r="V10" s="11"/>
      <c r="W10" s="97"/>
      <c r="X10" s="97"/>
      <c r="Y10" s="97"/>
      <c r="Z10" s="91"/>
      <c r="AA10" s="92"/>
      <c r="AB10" s="92"/>
      <c r="AC10" s="91"/>
      <c r="AD10" s="91"/>
      <c r="AE10" s="91"/>
      <c r="AF10" s="91"/>
      <c r="AG10" s="91"/>
      <c r="AH10" s="91"/>
      <c r="AI10" s="91"/>
      <c r="AJ10" s="91"/>
      <c r="AK10" s="91"/>
      <c r="AL10" s="11"/>
      <c r="AM10" s="98"/>
      <c r="AN10" s="11"/>
      <c r="AO10" s="11"/>
      <c r="AP10" s="11"/>
      <c r="AQ10" s="18"/>
      <c r="AR10" s="18"/>
    </row>
    <row r="11" spans="1:49" ht="24" customHeight="1" x14ac:dyDescent="0.25">
      <c r="A11" s="38"/>
      <c r="B11" s="45"/>
      <c r="C11" s="89" t="s">
        <v>13</v>
      </c>
      <c r="D11" s="118"/>
      <c r="E11" s="137" t="s">
        <v>36</v>
      </c>
      <c r="F11" s="90"/>
      <c r="G11" s="47"/>
      <c r="H11" s="47"/>
      <c r="I11" s="47"/>
      <c r="J11" s="47"/>
      <c r="K11" s="47"/>
      <c r="L11" s="47"/>
      <c r="M11" s="47"/>
      <c r="N11" s="47"/>
      <c r="O11" s="47"/>
      <c r="P11" s="46"/>
      <c r="Q11" s="136"/>
      <c r="R11" s="155" t="s">
        <v>63</v>
      </c>
      <c r="S11" s="136"/>
      <c r="T11" s="157" t="s">
        <v>64</v>
      </c>
      <c r="U11" s="48"/>
      <c r="V11" s="99" t="s">
        <v>38</v>
      </c>
      <c r="W11" s="100"/>
      <c r="X11" s="93"/>
      <c r="Y11" s="120" t="s">
        <v>46</v>
      </c>
      <c r="Z11" s="156"/>
      <c r="AA11" s="94"/>
      <c r="AB11" s="94"/>
      <c r="AC11" s="94"/>
      <c r="AD11" s="120"/>
      <c r="AE11" s="94"/>
      <c r="AF11" s="94"/>
      <c r="AG11" s="94"/>
      <c r="AH11" s="94"/>
      <c r="AI11" s="94"/>
      <c r="AJ11" s="94"/>
      <c r="AK11" s="94"/>
      <c r="AL11" s="95"/>
      <c r="AM11" s="202"/>
      <c r="AN11" s="222"/>
      <c r="AO11" s="206" t="s">
        <v>37</v>
      </c>
      <c r="AP11" s="200"/>
      <c r="AQ11" s="201"/>
      <c r="AR11" s="18"/>
    </row>
    <row r="12" spans="1:49" s="38" customFormat="1" ht="12" customHeight="1" x14ac:dyDescent="0.25">
      <c r="B12" s="18"/>
      <c r="C12" s="49"/>
      <c r="D12" s="49"/>
      <c r="E12" s="49"/>
      <c r="F12" s="49"/>
      <c r="G12" s="50"/>
      <c r="H12" s="50"/>
      <c r="I12" s="50"/>
      <c r="J12" s="50"/>
      <c r="K12" s="50"/>
      <c r="L12" s="50"/>
      <c r="M12" s="50"/>
      <c r="N12" s="50"/>
      <c r="O12" s="50"/>
      <c r="P12" s="50"/>
      <c r="Q12" s="50"/>
      <c r="R12" s="49"/>
      <c r="S12" s="49"/>
      <c r="T12" s="49"/>
      <c r="U12" s="161"/>
      <c r="V12" s="11"/>
      <c r="W12" s="97"/>
      <c r="X12" s="97"/>
      <c r="Y12" s="97"/>
      <c r="Z12" s="91"/>
      <c r="AA12" s="92"/>
      <c r="AB12" s="92"/>
      <c r="AC12" s="91"/>
      <c r="AD12" s="91"/>
      <c r="AE12" s="91"/>
      <c r="AF12" s="91"/>
      <c r="AG12" s="91"/>
      <c r="AH12" s="91"/>
      <c r="AI12" s="91"/>
      <c r="AJ12" s="91"/>
      <c r="AK12" s="91"/>
      <c r="AL12" s="11"/>
      <c r="AM12" s="98"/>
      <c r="AN12" s="11"/>
      <c r="AO12" s="11"/>
      <c r="AP12" s="11"/>
      <c r="AQ12" s="18"/>
      <c r="AR12" s="18"/>
    </row>
    <row r="13" spans="1:49" ht="24" customHeight="1" x14ac:dyDescent="0.25">
      <c r="A13" s="38"/>
      <c r="B13" s="45"/>
      <c r="C13" s="89" t="s">
        <v>39</v>
      </c>
      <c r="D13" s="118"/>
      <c r="E13" s="46" t="s">
        <v>44</v>
      </c>
      <c r="F13" s="90"/>
      <c r="G13" s="47"/>
      <c r="H13" s="47"/>
      <c r="I13" s="47"/>
      <c r="J13" s="47"/>
      <c r="K13" s="47"/>
      <c r="L13" s="47"/>
      <c r="M13" s="47"/>
      <c r="N13" s="47"/>
      <c r="O13" s="47"/>
      <c r="P13" s="46"/>
      <c r="Q13" s="204"/>
      <c r="R13" s="204"/>
      <c r="S13" s="204"/>
      <c r="T13" s="204"/>
      <c r="U13" s="48" t="s">
        <v>42</v>
      </c>
      <c r="V13" s="99" t="s">
        <v>41</v>
      </c>
      <c r="W13" s="100"/>
      <c r="X13" s="93"/>
      <c r="Y13" s="46" t="s">
        <v>40</v>
      </c>
      <c r="Z13" s="156"/>
      <c r="AA13" s="94"/>
      <c r="AB13" s="94"/>
      <c r="AC13" s="94"/>
      <c r="AD13" s="156"/>
      <c r="AE13" s="94"/>
      <c r="AF13" s="94"/>
      <c r="AG13" s="94"/>
      <c r="AH13" s="94"/>
      <c r="AI13" s="94"/>
      <c r="AJ13" s="94"/>
      <c r="AK13" s="94"/>
      <c r="AL13" s="95"/>
      <c r="AM13" s="202"/>
      <c r="AN13" s="203"/>
      <c r="AO13" s="206" t="str">
        <f>IF(Q13="m³/hour","m³/hour",(IF(Q13="L/second","L/second","")))</f>
        <v/>
      </c>
      <c r="AP13" s="200"/>
      <c r="AQ13" s="201"/>
      <c r="AR13" s="18"/>
    </row>
    <row r="14" spans="1:49" s="38" customFormat="1" ht="12" customHeight="1" x14ac:dyDescent="0.25">
      <c r="B14" s="18"/>
      <c r="C14" s="49"/>
      <c r="D14" s="49"/>
      <c r="E14" s="49"/>
      <c r="F14" s="49"/>
      <c r="G14" s="50"/>
      <c r="H14" s="50"/>
      <c r="I14" s="50"/>
      <c r="J14" s="50"/>
      <c r="K14" s="50"/>
      <c r="L14" s="50"/>
      <c r="M14" s="50"/>
      <c r="N14" s="50"/>
      <c r="O14" s="50"/>
      <c r="P14" s="50"/>
      <c r="Q14" s="50"/>
      <c r="R14" s="49"/>
      <c r="S14" s="49"/>
      <c r="T14" s="49"/>
      <c r="U14" s="161" t="s">
        <v>43</v>
      </c>
      <c r="V14" s="11"/>
      <c r="W14" s="97"/>
      <c r="X14" s="97"/>
      <c r="Y14" s="97"/>
      <c r="Z14" s="91"/>
      <c r="AA14" s="92"/>
      <c r="AB14" s="92"/>
      <c r="AC14" s="91"/>
      <c r="AD14" s="91"/>
      <c r="AE14" s="91"/>
      <c r="AF14" s="91"/>
      <c r="AG14" s="91"/>
      <c r="AH14" s="91"/>
      <c r="AI14" s="91"/>
      <c r="AJ14" s="91"/>
      <c r="AK14" s="91"/>
      <c r="AL14" s="11"/>
      <c r="AM14" s="98"/>
      <c r="AN14" s="11"/>
      <c r="AO14" s="11"/>
      <c r="AP14" s="11"/>
      <c r="AQ14" s="18"/>
      <c r="AR14" s="18"/>
    </row>
    <row r="15" spans="1:49" s="38" customFormat="1" ht="24" customHeight="1" x14ac:dyDescent="0.25">
      <c r="B15" s="19"/>
      <c r="C15" s="119" t="s">
        <v>45</v>
      </c>
      <c r="D15" s="20"/>
      <c r="E15" s="20"/>
      <c r="F15" s="52" t="s">
        <v>9</v>
      </c>
      <c r="G15" s="20"/>
      <c r="H15" s="20"/>
      <c r="I15" s="20"/>
      <c r="J15" s="20"/>
      <c r="K15" s="20"/>
      <c r="L15" s="20"/>
      <c r="M15" s="20"/>
      <c r="N15" s="20"/>
      <c r="O15" s="20"/>
      <c r="P15" s="21"/>
      <c r="Q15" s="21"/>
      <c r="R15" s="22"/>
      <c r="S15" s="22"/>
      <c r="T15" s="21"/>
      <c r="U15" s="21"/>
      <c r="V15" s="22"/>
      <c r="W15" s="22"/>
      <c r="X15" s="22"/>
      <c r="Y15" s="22"/>
      <c r="Z15" s="22"/>
      <c r="AA15" s="23"/>
      <c r="AB15" s="23"/>
      <c r="AC15" s="24"/>
      <c r="AD15" s="24"/>
      <c r="AE15" s="24"/>
      <c r="AF15" s="24"/>
      <c r="AG15" s="24"/>
      <c r="AH15" s="24"/>
      <c r="AI15" s="24"/>
      <c r="AJ15" s="24"/>
      <c r="AK15" s="24"/>
      <c r="AL15" s="24"/>
      <c r="AM15" s="24"/>
      <c r="AN15" s="24"/>
      <c r="AO15" s="24"/>
      <c r="AP15" s="24"/>
      <c r="AQ15" s="25"/>
      <c r="AR15" s="9"/>
    </row>
    <row r="16" spans="1:49" s="38" customFormat="1" ht="15" customHeight="1" x14ac:dyDescent="0.3">
      <c r="B16" s="9"/>
      <c r="C16" s="26"/>
      <c r="D16" s="26"/>
      <c r="E16" s="26"/>
      <c r="F16" s="26"/>
      <c r="G16" s="26"/>
      <c r="H16" s="26"/>
      <c r="I16" s="26"/>
      <c r="J16" s="26"/>
      <c r="K16" s="26"/>
      <c r="L16" s="26"/>
      <c r="M16" s="26"/>
      <c r="N16" s="26"/>
      <c r="O16" s="26"/>
      <c r="P16" s="26"/>
      <c r="Q16" s="11"/>
      <c r="R16" s="11"/>
      <c r="S16" s="11"/>
      <c r="T16" s="26"/>
      <c r="U16" s="26"/>
      <c r="V16" s="11"/>
      <c r="W16" s="11"/>
      <c r="X16" s="11"/>
      <c r="Y16" s="11"/>
      <c r="Z16" s="11"/>
      <c r="AA16" s="11"/>
      <c r="AB16" s="11"/>
      <c r="AC16" s="11"/>
      <c r="AD16" s="11"/>
      <c r="AE16" s="11"/>
      <c r="AF16" s="11"/>
      <c r="AG16" s="11"/>
      <c r="AH16" s="11"/>
      <c r="AI16" s="11"/>
      <c r="AJ16" s="11"/>
      <c r="AK16" s="11"/>
      <c r="AL16" s="11"/>
      <c r="AM16" s="11"/>
      <c r="AN16" s="11"/>
      <c r="AO16" s="11"/>
      <c r="AP16" s="11"/>
      <c r="AQ16" s="3"/>
      <c r="AR16" s="11"/>
    </row>
    <row r="17" spans="1:48" s="38" customFormat="1" ht="15" customHeight="1" x14ac:dyDescent="0.25">
      <c r="B17" s="9"/>
      <c r="C17" s="11"/>
      <c r="D17" s="11"/>
      <c r="E17" s="11"/>
      <c r="F17" s="11"/>
      <c r="G17" s="11"/>
      <c r="H17" s="11"/>
      <c r="I17" s="11"/>
      <c r="J17" s="11"/>
      <c r="K17" s="11"/>
      <c r="L17" s="11"/>
      <c r="M17" s="11"/>
      <c r="N17" s="11"/>
      <c r="O17" s="11"/>
      <c r="P17" s="11"/>
      <c r="Q17" s="98"/>
      <c r="R17" s="91"/>
      <c r="S17" s="98"/>
      <c r="T17" s="11"/>
      <c r="U17" s="11"/>
      <c r="V17" s="98"/>
      <c r="W17" s="98"/>
      <c r="X17" s="91"/>
      <c r="Y17" s="98"/>
      <c r="Z17" s="98"/>
      <c r="AA17" s="91"/>
      <c r="AB17" s="98"/>
      <c r="AC17" s="11"/>
      <c r="AD17" s="11"/>
      <c r="AE17" s="11"/>
      <c r="AF17" s="11"/>
      <c r="AG17" s="11"/>
      <c r="AH17" s="11"/>
      <c r="AI17" s="11"/>
      <c r="AJ17" s="11"/>
      <c r="AK17" s="11"/>
      <c r="AL17" s="11"/>
      <c r="AM17" s="11"/>
      <c r="AN17" s="11"/>
      <c r="AO17" s="11"/>
      <c r="AP17" s="11"/>
      <c r="AQ17" s="3"/>
      <c r="AR17" s="11"/>
    </row>
    <row r="18" spans="1:48" s="38" customFormat="1" ht="15" customHeight="1" x14ac:dyDescent="0.25">
      <c r="B18" s="9"/>
      <c r="C18" s="11"/>
      <c r="D18" s="11"/>
      <c r="E18" s="11"/>
      <c r="F18" s="11"/>
      <c r="G18" s="11"/>
      <c r="H18" s="11"/>
      <c r="I18" s="11"/>
      <c r="J18" s="11"/>
      <c r="K18" s="11"/>
      <c r="L18" s="11"/>
      <c r="M18" s="11"/>
      <c r="N18" s="11"/>
      <c r="O18" s="11"/>
      <c r="P18" s="11"/>
      <c r="Q18" s="162"/>
      <c r="R18" s="163"/>
      <c r="S18" s="164"/>
      <c r="T18" s="11"/>
      <c r="U18" s="11"/>
      <c r="V18" s="162"/>
      <c r="W18" s="162"/>
      <c r="X18" s="163"/>
      <c r="Y18" s="164"/>
      <c r="Z18" s="164"/>
      <c r="AA18" s="163"/>
      <c r="AB18" s="162"/>
      <c r="AC18" s="11"/>
      <c r="AD18" s="11"/>
      <c r="AE18" s="11"/>
      <c r="AF18" s="11"/>
      <c r="AG18" s="11"/>
      <c r="AH18" s="11"/>
      <c r="AI18" s="11"/>
      <c r="AJ18" s="11"/>
      <c r="AK18" s="11"/>
      <c r="AL18" s="11"/>
      <c r="AM18" s="11"/>
      <c r="AN18" s="11"/>
      <c r="AO18" s="11"/>
      <c r="AP18" s="11"/>
      <c r="AQ18" s="3"/>
      <c r="AR18" s="11"/>
    </row>
    <row r="19" spans="1:48" s="38" customFormat="1" ht="15" customHeight="1" x14ac:dyDescent="0.25">
      <c r="B19" s="9"/>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3"/>
      <c r="AR19" s="11"/>
      <c r="AT19" s="165"/>
    </row>
    <row r="20" spans="1:48" s="38" customFormat="1" ht="15" customHeight="1" x14ac:dyDescent="0.25">
      <c r="B20" s="9"/>
      <c r="C20" s="28"/>
      <c r="D20" s="28"/>
      <c r="E20" s="28"/>
      <c r="F20" s="28"/>
      <c r="G20" s="28"/>
      <c r="H20" s="28"/>
      <c r="I20" s="28"/>
      <c r="J20" s="28"/>
      <c r="K20" s="28"/>
      <c r="L20" s="28"/>
      <c r="M20" s="28"/>
      <c r="N20" s="28"/>
      <c r="O20" s="28"/>
      <c r="P20" s="11"/>
      <c r="Q20" s="11"/>
      <c r="R20" s="11"/>
      <c r="S20" s="11"/>
      <c r="T20" s="11"/>
      <c r="U20" s="11"/>
      <c r="V20" s="11"/>
      <c r="W20" s="11"/>
      <c r="X20" s="11"/>
      <c r="Y20" s="11"/>
      <c r="Z20" s="11"/>
      <c r="AA20" s="11"/>
      <c r="AB20" s="11"/>
      <c r="AC20" s="12"/>
      <c r="AD20" s="12"/>
      <c r="AE20" s="12"/>
      <c r="AF20" s="12"/>
      <c r="AG20" s="12"/>
      <c r="AH20" s="12"/>
      <c r="AI20" s="12"/>
      <c r="AJ20" s="12"/>
      <c r="AK20" s="12"/>
      <c r="AL20" s="12"/>
      <c r="AM20" s="12"/>
      <c r="AN20" s="12"/>
      <c r="AO20" s="12"/>
      <c r="AP20" s="15"/>
      <c r="AQ20" s="29"/>
      <c r="AR20" s="56"/>
      <c r="AT20" s="165"/>
    </row>
    <row r="21" spans="1:48" s="38" customFormat="1" ht="15" customHeight="1" x14ac:dyDescent="0.25">
      <c r="B21" s="9"/>
      <c r="C21" s="10"/>
      <c r="D21" s="10"/>
      <c r="E21" s="10"/>
      <c r="F21" s="10"/>
      <c r="G21" s="10"/>
      <c r="H21" s="10"/>
      <c r="I21" s="10"/>
      <c r="J21" s="10"/>
      <c r="K21" s="10"/>
      <c r="L21" s="10"/>
      <c r="M21" s="10"/>
      <c r="N21" s="10"/>
      <c r="O21" s="10"/>
      <c r="P21" s="11"/>
      <c r="Q21" s="11"/>
      <c r="R21" s="11"/>
      <c r="S21" s="11"/>
      <c r="T21" s="11"/>
      <c r="U21" s="11"/>
      <c r="V21" s="11"/>
      <c r="W21" s="11"/>
      <c r="X21" s="11"/>
      <c r="Y21" s="11"/>
      <c r="Z21" s="11"/>
      <c r="AA21" s="11"/>
      <c r="AB21" s="11"/>
      <c r="AC21" s="12"/>
      <c r="AD21" s="12"/>
      <c r="AE21" s="12"/>
      <c r="AF21" s="12"/>
      <c r="AG21" s="12"/>
      <c r="AH21" s="12"/>
      <c r="AI21" s="12"/>
      <c r="AJ21" s="12"/>
      <c r="AK21" s="12"/>
      <c r="AL21" s="12"/>
      <c r="AM21" s="12"/>
      <c r="AN21" s="12"/>
      <c r="AO21" s="12"/>
      <c r="AP21" s="12"/>
      <c r="AQ21" s="13"/>
      <c r="AR21" s="9"/>
      <c r="AT21" s="165"/>
    </row>
    <row r="22" spans="1:48" s="38" customFormat="1" ht="15" customHeight="1" x14ac:dyDescent="0.25">
      <c r="B22" s="9"/>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3"/>
      <c r="AR22" s="9"/>
      <c r="AT22" s="165"/>
    </row>
    <row r="23" spans="1:48" s="38" customFormat="1" ht="15" customHeight="1" x14ac:dyDescent="0.25">
      <c r="B23" s="9"/>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3"/>
      <c r="AR23" s="9"/>
      <c r="AT23" s="165"/>
    </row>
    <row r="24" spans="1:48" s="38" customFormat="1" ht="15" customHeight="1" x14ac:dyDescent="0.25">
      <c r="B24" s="9"/>
      <c r="C24" s="159"/>
      <c r="D24" s="159"/>
      <c r="E24" s="159"/>
      <c r="F24" s="159"/>
      <c r="G24" s="159"/>
      <c r="H24" s="159"/>
      <c r="I24" s="159"/>
      <c r="J24" s="159"/>
      <c r="K24" s="159"/>
      <c r="L24" s="159"/>
      <c r="M24" s="159"/>
      <c r="N24" s="159"/>
      <c r="O24" s="159"/>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216"/>
      <c r="AQ24" s="1"/>
      <c r="AR24" s="11"/>
      <c r="AT24" s="165"/>
    </row>
    <row r="25" spans="1:48" s="38" customFormat="1" ht="15" customHeight="1" x14ac:dyDescent="0.25">
      <c r="B25" s="9"/>
      <c r="C25" s="160"/>
      <c r="D25" s="160"/>
      <c r="E25" s="160"/>
      <c r="F25" s="160"/>
      <c r="G25" s="160"/>
      <c r="H25" s="160"/>
      <c r="I25" s="160"/>
      <c r="J25" s="160"/>
      <c r="K25" s="160"/>
      <c r="L25" s="160"/>
      <c r="M25" s="160"/>
      <c r="N25" s="160"/>
      <c r="O25" s="160"/>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216"/>
      <c r="AQ25" s="1"/>
      <c r="AR25" s="9"/>
      <c r="AT25" s="165"/>
    </row>
    <row r="26" spans="1:48" s="38" customFormat="1" ht="15" customHeight="1" x14ac:dyDescent="0.25">
      <c r="B26" s="9"/>
      <c r="C26" s="28"/>
      <c r="D26" s="28"/>
      <c r="E26" s="28"/>
      <c r="F26" s="28"/>
      <c r="G26" s="28"/>
      <c r="H26" s="28"/>
      <c r="I26" s="28"/>
      <c r="J26" s="28"/>
      <c r="K26" s="28"/>
      <c r="L26" s="28"/>
      <c r="M26" s="28"/>
      <c r="N26" s="28"/>
      <c r="O26" s="28"/>
      <c r="P26" s="11"/>
      <c r="Q26" s="11"/>
      <c r="R26" s="11"/>
      <c r="S26" s="11"/>
      <c r="T26" s="11"/>
      <c r="U26" s="11"/>
      <c r="V26" s="11"/>
      <c r="W26" s="11"/>
      <c r="X26" s="11"/>
      <c r="Y26" s="11"/>
      <c r="Z26" s="11"/>
      <c r="AA26" s="11"/>
      <c r="AB26" s="11"/>
      <c r="AC26" s="12"/>
      <c r="AD26" s="12"/>
      <c r="AE26" s="12"/>
      <c r="AF26" s="12"/>
      <c r="AG26" s="12"/>
      <c r="AH26" s="12"/>
      <c r="AI26" s="12"/>
      <c r="AJ26" s="12"/>
      <c r="AK26" s="12"/>
      <c r="AL26" s="12"/>
      <c r="AM26" s="12"/>
      <c r="AN26" s="12"/>
      <c r="AO26" s="12"/>
      <c r="AP26" s="15"/>
      <c r="AQ26" s="29"/>
      <c r="AR26" s="56"/>
      <c r="AT26" s="165"/>
    </row>
    <row r="27" spans="1:48" s="38" customFormat="1" ht="15" customHeight="1" x14ac:dyDescent="0.25">
      <c r="B27" s="9"/>
      <c r="C27" s="10"/>
      <c r="D27" s="10"/>
      <c r="E27" s="10"/>
      <c r="F27" s="10"/>
      <c r="G27" s="10"/>
      <c r="H27" s="10"/>
      <c r="I27" s="10"/>
      <c r="J27" s="10"/>
      <c r="K27" s="10"/>
      <c r="L27" s="10"/>
      <c r="M27" s="10"/>
      <c r="N27" s="10"/>
      <c r="O27" s="10"/>
      <c r="P27" s="11"/>
      <c r="Q27" s="11"/>
      <c r="R27" s="11"/>
      <c r="S27" s="11"/>
      <c r="T27" s="11"/>
      <c r="U27" s="11"/>
      <c r="V27" s="11"/>
      <c r="W27" s="11"/>
      <c r="X27" s="11"/>
      <c r="Y27" s="11"/>
      <c r="Z27" s="11"/>
      <c r="AA27" s="11"/>
      <c r="AB27" s="11"/>
      <c r="AC27" s="12"/>
      <c r="AD27" s="12"/>
      <c r="AE27" s="12"/>
      <c r="AF27" s="12"/>
      <c r="AG27" s="12"/>
      <c r="AH27" s="12"/>
      <c r="AI27" s="12"/>
      <c r="AJ27" s="12"/>
      <c r="AK27" s="12"/>
      <c r="AL27" s="12"/>
      <c r="AM27" s="12"/>
      <c r="AN27" s="12"/>
      <c r="AO27" s="12"/>
      <c r="AP27" s="12"/>
      <c r="AQ27" s="13"/>
      <c r="AR27" s="9"/>
      <c r="AT27" s="165"/>
    </row>
    <row r="28" spans="1:48" s="38" customFormat="1" ht="15" customHeight="1" x14ac:dyDescent="0.25">
      <c r="B28" s="9"/>
      <c r="C28" s="159"/>
      <c r="D28" s="159"/>
      <c r="E28" s="159"/>
      <c r="F28" s="159"/>
      <c r="G28" s="159"/>
      <c r="H28" s="159"/>
      <c r="I28" s="159"/>
      <c r="J28" s="159"/>
      <c r="K28" s="159"/>
      <c r="L28" s="159"/>
      <c r="M28" s="159"/>
      <c r="N28" s="159"/>
      <c r="O28" s="159"/>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66"/>
      <c r="AQ28" s="1"/>
      <c r="AR28" s="11"/>
      <c r="AT28" s="165"/>
    </row>
    <row r="29" spans="1:48" s="38" customFormat="1" ht="15" customHeight="1" x14ac:dyDescent="0.25">
      <c r="B29" s="9"/>
      <c r="C29" s="218" t="s">
        <v>10</v>
      </c>
      <c r="D29" s="218"/>
      <c r="E29" s="218"/>
      <c r="F29" s="218"/>
      <c r="G29" s="218"/>
      <c r="H29" s="218"/>
      <c r="I29" s="218"/>
      <c r="J29" s="218"/>
      <c r="K29" s="218"/>
      <c r="L29" s="218"/>
      <c r="M29" s="218"/>
      <c r="N29" s="218"/>
      <c r="O29" s="218"/>
      <c r="P29" s="218"/>
      <c r="Q29" s="218"/>
      <c r="R29" s="218"/>
      <c r="S29" s="218"/>
      <c r="T29" s="218"/>
      <c r="U29" s="218"/>
      <c r="V29" s="219"/>
      <c r="W29" s="218" t="s">
        <v>11</v>
      </c>
      <c r="X29" s="218"/>
      <c r="Y29" s="218"/>
      <c r="Z29" s="218"/>
      <c r="AA29" s="218"/>
      <c r="AB29" s="218"/>
      <c r="AC29" s="218"/>
      <c r="AD29" s="218"/>
      <c r="AE29" s="218"/>
      <c r="AF29" s="218"/>
      <c r="AG29" s="218"/>
      <c r="AH29" s="218"/>
      <c r="AI29" s="218"/>
      <c r="AJ29" s="218"/>
      <c r="AK29" s="218"/>
      <c r="AL29" s="218"/>
      <c r="AM29" s="218"/>
      <c r="AN29" s="218"/>
      <c r="AO29" s="218"/>
      <c r="AP29" s="218"/>
      <c r="AQ29" s="2"/>
      <c r="AR29" s="9"/>
      <c r="AT29" s="165"/>
    </row>
    <row r="30" spans="1:48" s="167" customFormat="1" ht="18" customHeight="1" x14ac:dyDescent="0.25">
      <c r="B30" s="64"/>
      <c r="C30" s="168">
        <v>20</v>
      </c>
      <c r="D30" s="168">
        <v>19</v>
      </c>
      <c r="E30" s="168">
        <v>18</v>
      </c>
      <c r="F30" s="168">
        <v>17</v>
      </c>
      <c r="G30" s="168">
        <v>16</v>
      </c>
      <c r="H30" s="168">
        <v>15</v>
      </c>
      <c r="I30" s="168">
        <v>14</v>
      </c>
      <c r="J30" s="168">
        <v>13</v>
      </c>
      <c r="K30" s="168">
        <v>12</v>
      </c>
      <c r="L30" s="168">
        <v>11</v>
      </c>
      <c r="M30" s="168">
        <v>10</v>
      </c>
      <c r="N30" s="168">
        <v>9</v>
      </c>
      <c r="O30" s="168">
        <v>8</v>
      </c>
      <c r="P30" s="168">
        <v>7</v>
      </c>
      <c r="Q30" s="168">
        <v>6</v>
      </c>
      <c r="R30" s="168">
        <v>5</v>
      </c>
      <c r="S30" s="168">
        <v>4</v>
      </c>
      <c r="T30" s="168">
        <v>3</v>
      </c>
      <c r="U30" s="168">
        <v>2</v>
      </c>
      <c r="V30" s="169">
        <v>1</v>
      </c>
      <c r="W30" s="170">
        <v>1</v>
      </c>
      <c r="X30" s="171">
        <v>2</v>
      </c>
      <c r="Y30" s="171">
        <v>3</v>
      </c>
      <c r="Z30" s="171">
        <v>4</v>
      </c>
      <c r="AA30" s="171">
        <v>5</v>
      </c>
      <c r="AB30" s="171">
        <v>6</v>
      </c>
      <c r="AC30" s="171">
        <v>7</v>
      </c>
      <c r="AD30" s="171">
        <v>8</v>
      </c>
      <c r="AE30" s="171">
        <v>9</v>
      </c>
      <c r="AF30" s="171">
        <v>10</v>
      </c>
      <c r="AG30" s="171">
        <v>11</v>
      </c>
      <c r="AH30" s="171">
        <v>12</v>
      </c>
      <c r="AI30" s="171">
        <v>13</v>
      </c>
      <c r="AJ30" s="171">
        <v>14</v>
      </c>
      <c r="AK30" s="171">
        <v>15</v>
      </c>
      <c r="AL30" s="171">
        <v>16</v>
      </c>
      <c r="AM30" s="171">
        <v>17</v>
      </c>
      <c r="AN30" s="171">
        <v>18</v>
      </c>
      <c r="AO30" s="171">
        <v>19</v>
      </c>
      <c r="AP30" s="171">
        <v>20</v>
      </c>
      <c r="AQ30" s="33"/>
      <c r="AR30" s="64"/>
      <c r="AT30" s="165"/>
    </row>
    <row r="31" spans="1:48" ht="27.75" customHeight="1" x14ac:dyDescent="0.25">
      <c r="A31" s="38"/>
      <c r="B31" s="9"/>
      <c r="C31" s="131"/>
      <c r="D31" s="131"/>
      <c r="E31" s="131"/>
      <c r="F31" s="131"/>
      <c r="G31" s="131"/>
      <c r="H31" s="131"/>
      <c r="I31" s="131"/>
      <c r="J31" s="131"/>
      <c r="K31" s="131"/>
      <c r="L31" s="131"/>
      <c r="M31" s="131"/>
      <c r="N31" s="131"/>
      <c r="O31" s="131"/>
      <c r="P31" s="131"/>
      <c r="Q31" s="132"/>
      <c r="R31" s="132"/>
      <c r="S31" s="132"/>
      <c r="T31" s="132"/>
      <c r="U31" s="132">
        <v>150</v>
      </c>
      <c r="V31" s="133">
        <v>200</v>
      </c>
      <c r="W31" s="132">
        <v>200</v>
      </c>
      <c r="X31" s="132">
        <v>200</v>
      </c>
      <c r="Y31" s="132"/>
      <c r="Z31" s="132"/>
      <c r="AA31" s="132"/>
      <c r="AB31" s="132"/>
      <c r="AC31" s="132"/>
      <c r="AD31" s="132"/>
      <c r="AE31" s="132"/>
      <c r="AF31" s="132"/>
      <c r="AG31" s="132"/>
      <c r="AH31" s="132"/>
      <c r="AI31" s="132"/>
      <c r="AJ31" s="132"/>
      <c r="AK31" s="132"/>
      <c r="AL31" s="132"/>
      <c r="AM31" s="132"/>
      <c r="AN31" s="132"/>
      <c r="AO31" s="132"/>
      <c r="AP31" s="132"/>
      <c r="AQ31" s="3"/>
      <c r="AR31" s="9"/>
      <c r="AS31" s="38"/>
      <c r="AT31" s="165"/>
      <c r="AV31" s="4"/>
    </row>
    <row r="32" spans="1:48" s="38" customFormat="1" ht="15" customHeight="1" x14ac:dyDescent="0.25">
      <c r="B32" s="9"/>
      <c r="C32" s="158" t="s">
        <v>12</v>
      </c>
      <c r="D32" s="158" t="s">
        <v>12</v>
      </c>
      <c r="E32" s="172" t="s">
        <v>12</v>
      </c>
      <c r="F32" s="172" t="s">
        <v>12</v>
      </c>
      <c r="G32" s="172" t="s">
        <v>12</v>
      </c>
      <c r="H32" s="172" t="s">
        <v>12</v>
      </c>
      <c r="I32" s="172" t="s">
        <v>12</v>
      </c>
      <c r="J32" s="172" t="s">
        <v>12</v>
      </c>
      <c r="K32" s="172" t="s">
        <v>12</v>
      </c>
      <c r="L32" s="172" t="s">
        <v>12</v>
      </c>
      <c r="M32" s="172" t="s">
        <v>12</v>
      </c>
      <c r="N32" s="172" t="s">
        <v>12</v>
      </c>
      <c r="O32" s="172" t="s">
        <v>12</v>
      </c>
      <c r="P32" s="172" t="s">
        <v>12</v>
      </c>
      <c r="Q32" s="172" t="s">
        <v>12</v>
      </c>
      <c r="R32" s="172" t="s">
        <v>12</v>
      </c>
      <c r="S32" s="172" t="s">
        <v>12</v>
      </c>
      <c r="T32" s="172" t="s">
        <v>12</v>
      </c>
      <c r="U32" s="172" t="s">
        <v>12</v>
      </c>
      <c r="V32" s="173" t="s">
        <v>12</v>
      </c>
      <c r="W32" s="172" t="s">
        <v>12</v>
      </c>
      <c r="X32" s="172" t="s">
        <v>12</v>
      </c>
      <c r="Y32" s="172" t="s">
        <v>12</v>
      </c>
      <c r="Z32" s="172" t="s">
        <v>12</v>
      </c>
      <c r="AA32" s="172" t="s">
        <v>12</v>
      </c>
      <c r="AB32" s="172" t="s">
        <v>12</v>
      </c>
      <c r="AC32" s="172" t="s">
        <v>12</v>
      </c>
      <c r="AD32" s="172" t="s">
        <v>12</v>
      </c>
      <c r="AE32" s="172" t="s">
        <v>12</v>
      </c>
      <c r="AF32" s="172" t="s">
        <v>12</v>
      </c>
      <c r="AG32" s="172" t="s">
        <v>12</v>
      </c>
      <c r="AH32" s="172" t="s">
        <v>12</v>
      </c>
      <c r="AI32" s="172" t="s">
        <v>12</v>
      </c>
      <c r="AJ32" s="172" t="s">
        <v>12</v>
      </c>
      <c r="AK32" s="172" t="s">
        <v>12</v>
      </c>
      <c r="AL32" s="172" t="s">
        <v>12</v>
      </c>
      <c r="AM32" s="172" t="s">
        <v>12</v>
      </c>
      <c r="AN32" s="172" t="s">
        <v>12</v>
      </c>
      <c r="AO32" s="172" t="s">
        <v>12</v>
      </c>
      <c r="AP32" s="172" t="s">
        <v>12</v>
      </c>
      <c r="AQ32" s="3"/>
      <c r="AR32" s="9"/>
      <c r="AT32" s="165"/>
      <c r="AV32" s="4"/>
    </row>
    <row r="33" spans="1:48" s="38" customFormat="1" ht="15" customHeight="1" x14ac:dyDescent="0.25">
      <c r="B33" s="9"/>
      <c r="C33" s="162"/>
      <c r="D33" s="220" t="s">
        <v>48</v>
      </c>
      <c r="E33" s="220"/>
      <c r="F33" s="220"/>
      <c r="G33" s="220"/>
      <c r="H33" s="220"/>
      <c r="I33" s="220"/>
      <c r="J33" s="220"/>
      <c r="K33" s="220"/>
      <c r="L33" s="220"/>
      <c r="M33" s="220"/>
      <c r="N33" s="220"/>
      <c r="O33" s="220"/>
      <c r="P33" s="220"/>
      <c r="Q33" s="220"/>
      <c r="R33" s="220"/>
      <c r="S33" s="220"/>
      <c r="T33" s="220"/>
      <c r="U33" s="11"/>
      <c r="V33" s="174"/>
      <c r="W33" s="18"/>
      <c r="X33" s="11"/>
      <c r="Y33" s="11"/>
      <c r="Z33" s="11"/>
      <c r="AA33" s="11"/>
      <c r="AB33" s="11"/>
      <c r="AC33" s="11"/>
      <c r="AD33" s="11"/>
      <c r="AE33" s="11"/>
      <c r="AF33" s="11"/>
      <c r="AG33" s="11"/>
      <c r="AH33" s="11"/>
      <c r="AI33" s="11"/>
      <c r="AJ33" s="11"/>
      <c r="AK33" s="11"/>
      <c r="AL33" s="11"/>
      <c r="AM33" s="11"/>
      <c r="AN33" s="11"/>
      <c r="AO33" s="11"/>
      <c r="AP33" s="217"/>
      <c r="AQ33" s="5"/>
      <c r="AR33" s="9"/>
      <c r="AT33" s="165"/>
      <c r="AV33" s="4"/>
    </row>
    <row r="34" spans="1:48" s="38" customFormat="1" ht="15" customHeight="1" x14ac:dyDescent="0.25">
      <c r="B34" s="9"/>
      <c r="C34" s="11"/>
      <c r="D34" s="221"/>
      <c r="E34" s="221"/>
      <c r="F34" s="221"/>
      <c r="G34" s="221"/>
      <c r="H34" s="221"/>
      <c r="I34" s="221"/>
      <c r="J34" s="221"/>
      <c r="K34" s="221"/>
      <c r="L34" s="221"/>
      <c r="M34" s="221"/>
      <c r="N34" s="221"/>
      <c r="O34" s="221"/>
      <c r="P34" s="221"/>
      <c r="Q34" s="221"/>
      <c r="R34" s="221"/>
      <c r="S34" s="221"/>
      <c r="T34" s="221"/>
      <c r="U34" s="224" t="s">
        <v>8</v>
      </c>
      <c r="V34" s="224"/>
      <c r="W34" s="224"/>
      <c r="X34" s="224"/>
      <c r="Y34" s="11"/>
      <c r="Z34" s="11"/>
      <c r="AA34" s="11"/>
      <c r="AB34" s="11"/>
      <c r="AC34" s="175"/>
      <c r="AD34" s="175"/>
      <c r="AE34" s="175"/>
      <c r="AF34" s="175"/>
      <c r="AG34" s="175"/>
      <c r="AH34" s="175"/>
      <c r="AI34" s="175"/>
      <c r="AJ34" s="175"/>
      <c r="AK34" s="175"/>
      <c r="AL34" s="175"/>
      <c r="AM34" s="175"/>
      <c r="AN34" s="175"/>
      <c r="AO34" s="175"/>
      <c r="AP34" s="217"/>
      <c r="AQ34" s="5"/>
      <c r="AR34" s="11"/>
      <c r="AT34" s="165"/>
      <c r="AV34" s="4"/>
    </row>
    <row r="35" spans="1:48" s="38" customFormat="1" ht="13.5" customHeight="1" x14ac:dyDescent="0.25">
      <c r="B35" s="9"/>
      <c r="C35" s="11"/>
      <c r="D35" s="11"/>
      <c r="E35" s="11"/>
      <c r="F35" s="11"/>
      <c r="G35" s="11"/>
      <c r="H35" s="11"/>
      <c r="I35" s="11"/>
      <c r="J35" s="11"/>
      <c r="K35" s="11"/>
      <c r="L35" s="11"/>
      <c r="M35" s="11"/>
      <c r="N35" s="11"/>
      <c r="O35" s="11"/>
      <c r="P35" s="176"/>
      <c r="Q35" s="176"/>
      <c r="R35" s="176"/>
      <c r="S35" s="176"/>
      <c r="T35" s="11"/>
      <c r="U35" s="11"/>
      <c r="V35" s="11"/>
      <c r="W35" s="11"/>
      <c r="X35" s="11"/>
      <c r="Y35" s="11"/>
      <c r="Z35" s="11"/>
      <c r="AA35" s="11"/>
      <c r="AB35" s="11"/>
      <c r="AC35" s="11"/>
      <c r="AD35" s="11"/>
      <c r="AE35" s="11"/>
      <c r="AF35" s="11"/>
      <c r="AG35" s="11"/>
      <c r="AH35" s="11"/>
      <c r="AI35" s="11"/>
      <c r="AJ35" s="11"/>
      <c r="AK35" s="11"/>
      <c r="AL35" s="11"/>
      <c r="AM35" s="11"/>
      <c r="AN35" s="11"/>
      <c r="AO35" s="11"/>
      <c r="AP35" s="162"/>
      <c r="AQ35" s="2"/>
      <c r="AR35" s="11"/>
      <c r="AT35" s="165"/>
      <c r="AV35" s="4"/>
    </row>
    <row r="36" spans="1:48" s="38" customFormat="1" ht="166.5" customHeight="1" x14ac:dyDescent="0.25">
      <c r="B36" s="9"/>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62"/>
      <c r="AQ36" s="2"/>
      <c r="AR36" s="11"/>
      <c r="AT36" s="165"/>
      <c r="AV36" s="4"/>
    </row>
    <row r="37" spans="1:48" s="38" customFormat="1" ht="15" customHeight="1" x14ac:dyDescent="0.25">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6"/>
      <c r="AQ37" s="7"/>
      <c r="AR37" s="11"/>
      <c r="AT37" s="165"/>
      <c r="AV37" s="4"/>
    </row>
    <row r="38" spans="1:48" s="38" customFormat="1" ht="12" customHeight="1" x14ac:dyDescent="0.25">
      <c r="B38" s="24"/>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24"/>
      <c r="AQ38" s="18"/>
      <c r="AR38" s="11"/>
      <c r="AT38" s="165"/>
      <c r="AV38" s="4"/>
    </row>
    <row r="39" spans="1:48" s="38" customFormat="1" ht="5.25" customHeight="1" x14ac:dyDescent="0.25">
      <c r="B39" s="1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5"/>
      <c r="AR39" s="18"/>
      <c r="AT39" s="165"/>
      <c r="AV39" s="4"/>
    </row>
    <row r="40" spans="1:48" s="38" customFormat="1" ht="15.75" customHeight="1" x14ac:dyDescent="0.25">
      <c r="B40" s="9"/>
      <c r="C40" s="71" t="s">
        <v>47</v>
      </c>
      <c r="D40" s="71"/>
      <c r="E40" s="71"/>
      <c r="F40" s="72" t="s">
        <v>25</v>
      </c>
      <c r="G40" s="71"/>
      <c r="H40" s="71"/>
      <c r="I40" s="71"/>
      <c r="J40" s="71"/>
      <c r="K40" s="71"/>
      <c r="L40" s="71"/>
      <c r="M40" s="71"/>
      <c r="N40" s="71"/>
      <c r="O40" s="71"/>
      <c r="P40" s="18"/>
      <c r="Q40" s="73"/>
      <c r="R40" s="73"/>
      <c r="S40" s="73"/>
      <c r="T40" s="72"/>
      <c r="U40" s="72"/>
      <c r="V40" s="73"/>
      <c r="W40" s="73"/>
      <c r="X40" s="73"/>
      <c r="Y40" s="73"/>
      <c r="Z40" s="73"/>
      <c r="AA40" s="73"/>
      <c r="AB40" s="50"/>
      <c r="AC40" s="11"/>
      <c r="AD40" s="11"/>
      <c r="AE40" s="11"/>
      <c r="AF40" s="11"/>
      <c r="AG40" s="11"/>
      <c r="AH40" s="11"/>
      <c r="AI40" s="11"/>
      <c r="AJ40" s="11"/>
      <c r="AK40" s="11"/>
      <c r="AL40" s="11"/>
      <c r="AM40" s="11"/>
      <c r="AN40" s="11"/>
      <c r="AO40" s="11"/>
      <c r="AP40" s="11"/>
      <c r="AQ40" s="3"/>
      <c r="AR40" s="18"/>
      <c r="AT40" s="165"/>
      <c r="AV40" s="4"/>
    </row>
    <row r="41" spans="1:48" s="38" customFormat="1" ht="6" customHeight="1" x14ac:dyDescent="0.25">
      <c r="B41" s="9"/>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3"/>
      <c r="AR41" s="18"/>
    </row>
    <row r="42" spans="1:48" ht="24" customHeight="1" x14ac:dyDescent="0.25">
      <c r="A42" s="38"/>
      <c r="B42" s="9"/>
      <c r="C42" s="11"/>
      <c r="D42" s="11"/>
      <c r="E42" s="11"/>
      <c r="F42" s="206" t="s">
        <v>6</v>
      </c>
      <c r="G42" s="200"/>
      <c r="H42" s="200"/>
      <c r="I42" s="200"/>
      <c r="J42" s="200"/>
      <c r="K42" s="200"/>
      <c r="L42" s="200"/>
      <c r="M42" s="200"/>
      <c r="N42" s="200"/>
      <c r="O42" s="200"/>
      <c r="P42" s="200"/>
      <c r="Q42" s="200"/>
      <c r="R42" s="201"/>
      <c r="S42" s="208">
        <f>$D$65</f>
        <v>3.6713943043113111</v>
      </c>
      <c r="T42" s="209"/>
      <c r="U42" s="211" t="s">
        <v>7</v>
      </c>
      <c r="V42" s="212"/>
      <c r="W42" s="18"/>
      <c r="X42" s="18"/>
      <c r="Y42" s="18"/>
      <c r="Z42" s="18"/>
      <c r="AA42" s="18"/>
      <c r="AB42" s="18"/>
      <c r="AC42" s="18"/>
      <c r="AD42" s="18"/>
      <c r="AE42" s="18"/>
      <c r="AF42" s="18"/>
      <c r="AG42" s="18"/>
      <c r="AH42" s="18"/>
      <c r="AI42" s="18"/>
      <c r="AJ42" s="18"/>
      <c r="AK42" s="18"/>
      <c r="AL42" s="18"/>
      <c r="AM42" s="18"/>
      <c r="AN42" s="18"/>
      <c r="AO42" s="11"/>
      <c r="AP42" s="11"/>
      <c r="AQ42" s="3"/>
      <c r="AR42" s="18"/>
    </row>
    <row r="43" spans="1:48" s="38" customFormat="1" ht="9" customHeight="1" x14ac:dyDescent="0.25">
      <c r="B43" s="9"/>
      <c r="C43" s="11"/>
      <c r="D43" s="11"/>
      <c r="E43" s="11"/>
      <c r="F43" s="18"/>
      <c r="G43" s="74"/>
      <c r="H43" s="74"/>
      <c r="I43" s="74"/>
      <c r="J43" s="74"/>
      <c r="K43" s="74"/>
      <c r="L43" s="74"/>
      <c r="M43" s="74"/>
      <c r="N43" s="74"/>
      <c r="O43" s="74"/>
      <c r="P43" s="74"/>
      <c r="Q43" s="74"/>
      <c r="R43" s="74"/>
      <c r="S43" s="75"/>
      <c r="T43" s="182"/>
      <c r="U43" s="163"/>
      <c r="V43" s="18"/>
      <c r="W43" s="18"/>
      <c r="X43" s="18"/>
      <c r="Y43" s="18"/>
      <c r="Z43" s="74"/>
      <c r="AA43" s="74"/>
      <c r="AB43" s="74"/>
      <c r="AC43" s="74"/>
      <c r="AD43" s="74"/>
      <c r="AE43" s="74"/>
      <c r="AF43" s="74"/>
      <c r="AG43" s="74"/>
      <c r="AH43" s="74"/>
      <c r="AI43" s="74"/>
      <c r="AJ43" s="74"/>
      <c r="AK43" s="74"/>
      <c r="AL43" s="75"/>
      <c r="AM43" s="182"/>
      <c r="AN43" s="163"/>
      <c r="AO43" s="11"/>
      <c r="AP43" s="11"/>
      <c r="AQ43" s="3"/>
      <c r="AR43" s="18"/>
    </row>
    <row r="44" spans="1:48" ht="24" customHeight="1" x14ac:dyDescent="0.25">
      <c r="A44" s="38"/>
      <c r="B44" s="9"/>
      <c r="C44" s="11"/>
      <c r="D44" s="11"/>
      <c r="E44" s="11"/>
      <c r="F44" s="206" t="s">
        <v>14</v>
      </c>
      <c r="G44" s="200"/>
      <c r="H44" s="200"/>
      <c r="I44" s="200"/>
      <c r="J44" s="200"/>
      <c r="K44" s="200"/>
      <c r="L44" s="200"/>
      <c r="M44" s="200"/>
      <c r="N44" s="200"/>
      <c r="O44" s="200"/>
      <c r="P44" s="200"/>
      <c r="Q44" s="200"/>
      <c r="R44" s="201"/>
      <c r="S44" s="208">
        <f>MAX(C60:AP60)</f>
        <v>3.9161539245987318</v>
      </c>
      <c r="T44" s="209"/>
      <c r="U44" s="211" t="s">
        <v>7</v>
      </c>
      <c r="V44" s="212"/>
      <c r="W44" s="18"/>
      <c r="X44" s="18"/>
      <c r="Y44" s="18"/>
      <c r="Z44" s="18"/>
      <c r="AA44" s="18"/>
      <c r="AB44" s="18"/>
      <c r="AC44" s="18"/>
      <c r="AD44" s="18"/>
      <c r="AE44" s="18"/>
      <c r="AF44" s="18"/>
      <c r="AG44" s="18"/>
      <c r="AH44" s="18"/>
      <c r="AI44" s="18"/>
      <c r="AJ44" s="18"/>
      <c r="AK44" s="18"/>
      <c r="AL44" s="18"/>
      <c r="AM44" s="18"/>
      <c r="AN44" s="18"/>
      <c r="AO44" s="11"/>
      <c r="AP44" s="11"/>
      <c r="AQ44" s="3"/>
      <c r="AR44" s="18"/>
    </row>
    <row r="45" spans="1:48" s="38" customFormat="1" ht="9" customHeight="1" x14ac:dyDescent="0.25">
      <c r="B45" s="9"/>
      <c r="C45" s="11"/>
      <c r="D45" s="11"/>
      <c r="E45" s="11"/>
      <c r="F45" s="98"/>
      <c r="G45" s="98"/>
      <c r="H45" s="98"/>
      <c r="I45" s="98"/>
      <c r="J45" s="98"/>
      <c r="K45" s="98"/>
      <c r="L45" s="98"/>
      <c r="M45" s="98"/>
      <c r="N45" s="98"/>
      <c r="O45" s="98"/>
      <c r="P45" s="98"/>
      <c r="Q45" s="98"/>
      <c r="R45" s="98"/>
      <c r="S45" s="98"/>
      <c r="T45" s="98"/>
      <c r="U45" s="18"/>
      <c r="V45" s="18"/>
      <c r="W45" s="18"/>
      <c r="X45" s="18"/>
      <c r="Y45" s="18"/>
      <c r="Z45" s="18"/>
      <c r="AA45" s="18"/>
      <c r="AB45" s="18"/>
      <c r="AC45" s="18"/>
      <c r="AD45" s="18"/>
      <c r="AE45" s="18"/>
      <c r="AF45" s="18"/>
      <c r="AG45" s="18"/>
      <c r="AH45" s="18"/>
      <c r="AI45" s="18"/>
      <c r="AJ45" s="18"/>
      <c r="AK45" s="18"/>
      <c r="AL45" s="18"/>
      <c r="AM45" s="18"/>
      <c r="AN45" s="18"/>
      <c r="AO45" s="11"/>
      <c r="AP45" s="11"/>
      <c r="AQ45" s="3"/>
      <c r="AR45" s="18"/>
    </row>
    <row r="46" spans="1:48" ht="24" customHeight="1" x14ac:dyDescent="0.25">
      <c r="A46" s="38"/>
      <c r="B46" s="9"/>
      <c r="C46" s="11"/>
      <c r="D46" s="11"/>
      <c r="E46" s="11"/>
      <c r="F46" s="206" t="s">
        <v>69</v>
      </c>
      <c r="G46" s="200"/>
      <c r="H46" s="200"/>
      <c r="I46" s="200"/>
      <c r="J46" s="200"/>
      <c r="K46" s="200"/>
      <c r="L46" s="200"/>
      <c r="M46" s="200"/>
      <c r="N46" s="200"/>
      <c r="O46" s="200"/>
      <c r="P46" s="200"/>
      <c r="Q46" s="200"/>
      <c r="R46" s="201"/>
      <c r="S46" s="208" t="str">
        <f>IF(Q13="m³/hour",(AM13*1000)/(PI()*((AM11/2)^2)),(IF(Q13="L/second",(AM13*3600)/(PI()*((AM11/2)^2)),"")))</f>
        <v/>
      </c>
      <c r="T46" s="209"/>
      <c r="U46" s="211" t="s">
        <v>34</v>
      </c>
      <c r="V46" s="212"/>
      <c r="W46" s="18"/>
      <c r="X46" s="18"/>
      <c r="Y46" s="18"/>
      <c r="Z46" s="18"/>
      <c r="AA46" s="18"/>
      <c r="AB46" s="18"/>
      <c r="AC46" s="18"/>
      <c r="AD46" s="18"/>
      <c r="AE46" s="18"/>
      <c r="AF46" s="18"/>
      <c r="AG46" s="18"/>
      <c r="AH46" s="18"/>
      <c r="AI46" s="18"/>
      <c r="AJ46" s="18"/>
      <c r="AK46" s="18"/>
      <c r="AL46" s="18"/>
      <c r="AM46" s="18"/>
      <c r="AN46" s="18"/>
      <c r="AO46" s="11"/>
      <c r="AP46" s="11"/>
      <c r="AQ46" s="3"/>
      <c r="AR46" s="18"/>
    </row>
    <row r="47" spans="1:48" s="38" customFormat="1" ht="9" customHeight="1" x14ac:dyDescent="0.25">
      <c r="B47" s="9"/>
      <c r="C47" s="11"/>
      <c r="D47" s="11"/>
      <c r="E47" s="11"/>
      <c r="F47" s="98"/>
      <c r="G47" s="98"/>
      <c r="H47" s="98"/>
      <c r="I47" s="98"/>
      <c r="J47" s="98"/>
      <c r="K47" s="98"/>
      <c r="L47" s="98"/>
      <c r="M47" s="98"/>
      <c r="N47" s="98"/>
      <c r="O47" s="98"/>
      <c r="P47" s="98"/>
      <c r="Q47" s="98"/>
      <c r="R47" s="98"/>
      <c r="S47" s="98"/>
      <c r="T47" s="98"/>
      <c r="U47" s="18"/>
      <c r="V47" s="18"/>
      <c r="W47" s="18"/>
      <c r="X47" s="18"/>
      <c r="Y47" s="18"/>
      <c r="Z47" s="18"/>
      <c r="AA47" s="18"/>
      <c r="AB47" s="18"/>
      <c r="AC47" s="18"/>
      <c r="AD47" s="18"/>
      <c r="AE47" s="18"/>
      <c r="AF47" s="18"/>
      <c r="AG47" s="18"/>
      <c r="AH47" s="18"/>
      <c r="AI47" s="18"/>
      <c r="AJ47" s="18"/>
      <c r="AK47" s="18"/>
      <c r="AL47" s="18"/>
      <c r="AM47" s="18"/>
      <c r="AN47" s="18"/>
      <c r="AO47" s="11"/>
      <c r="AP47" s="11"/>
      <c r="AQ47" s="3"/>
      <c r="AR47" s="18"/>
    </row>
    <row r="48" spans="1:48" ht="24" customHeight="1" x14ac:dyDescent="0.25">
      <c r="A48" s="38"/>
      <c r="B48" s="9"/>
      <c r="C48" s="11"/>
      <c r="D48" s="11"/>
      <c r="E48" s="11"/>
      <c r="F48" s="207" t="s">
        <v>26</v>
      </c>
      <c r="G48" s="207"/>
      <c r="H48" s="207"/>
      <c r="I48" s="207"/>
      <c r="J48" s="207"/>
      <c r="K48" s="207"/>
      <c r="L48" s="207"/>
      <c r="M48" s="207"/>
      <c r="N48" s="207"/>
      <c r="O48" s="207"/>
      <c r="P48" s="207"/>
      <c r="Q48" s="207"/>
      <c r="R48" s="207"/>
      <c r="S48" s="210">
        <f>E65/D65</f>
        <v>1.0666666666666667</v>
      </c>
      <c r="T48" s="210"/>
      <c r="U48" s="18"/>
      <c r="V48" s="18"/>
      <c r="W48" s="18"/>
      <c r="X48" s="18"/>
      <c r="Y48" s="18"/>
      <c r="Z48" s="18"/>
      <c r="AA48" s="18"/>
      <c r="AB48" s="18"/>
      <c r="AC48" s="18"/>
      <c r="AD48" s="18"/>
      <c r="AE48" s="18"/>
      <c r="AF48" s="18"/>
      <c r="AG48" s="18"/>
      <c r="AH48" s="18"/>
      <c r="AI48" s="18"/>
      <c r="AJ48" s="18"/>
      <c r="AK48" s="18"/>
      <c r="AL48" s="18"/>
      <c r="AM48" s="18"/>
      <c r="AN48" s="18"/>
      <c r="AO48" s="11"/>
      <c r="AP48" s="11"/>
      <c r="AQ48" s="3"/>
      <c r="AR48" s="18"/>
    </row>
    <row r="49" spans="1:53" s="38" customFormat="1" ht="13.5" customHeight="1" x14ac:dyDescent="0.25">
      <c r="B49" s="16"/>
      <c r="C49" s="17"/>
      <c r="D49" s="17"/>
      <c r="E49" s="17"/>
      <c r="F49" s="17"/>
      <c r="G49" s="17"/>
      <c r="H49" s="17"/>
      <c r="I49" s="17"/>
      <c r="J49" s="17"/>
      <c r="K49" s="17"/>
      <c r="L49" s="17"/>
      <c r="M49" s="17"/>
      <c r="N49" s="17"/>
      <c r="O49" s="17"/>
      <c r="P49" s="77"/>
      <c r="Q49" s="78"/>
      <c r="R49" s="79"/>
      <c r="S49" s="77"/>
      <c r="T49" s="77"/>
      <c r="U49" s="77"/>
      <c r="V49" s="78"/>
      <c r="W49" s="78"/>
      <c r="X49" s="79"/>
      <c r="Y49" s="77"/>
      <c r="Z49" s="77"/>
      <c r="AA49" s="17"/>
      <c r="AB49" s="17"/>
      <c r="AC49" s="17"/>
      <c r="AD49" s="17"/>
      <c r="AE49" s="17"/>
      <c r="AF49" s="17"/>
      <c r="AG49" s="17"/>
      <c r="AH49" s="17"/>
      <c r="AI49" s="17"/>
      <c r="AJ49" s="17"/>
      <c r="AK49" s="17"/>
      <c r="AL49" s="17"/>
      <c r="AM49" s="17"/>
      <c r="AN49" s="17"/>
      <c r="AO49" s="17"/>
      <c r="AP49" s="17"/>
      <c r="AQ49" s="80"/>
      <c r="AR49" s="18"/>
      <c r="AV49" s="177"/>
      <c r="AW49" s="178"/>
      <c r="AX49" s="178"/>
      <c r="AY49" s="179"/>
      <c r="AZ49" s="11"/>
      <c r="BA49" s="177"/>
    </row>
    <row r="50" spans="1:53" s="38" customFormat="1" ht="10.5" customHeight="1" x14ac:dyDescent="0.25">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V50" s="177"/>
      <c r="AW50" s="213"/>
      <c r="AX50" s="213"/>
      <c r="AY50" s="180"/>
      <c r="AZ50" s="181"/>
      <c r="BA50" s="177"/>
    </row>
    <row r="51" spans="1:53" ht="15" customHeight="1" x14ac:dyDescent="0.25">
      <c r="A51" s="38"/>
      <c r="B51" s="205" t="s">
        <v>4</v>
      </c>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84"/>
    </row>
    <row r="52" spans="1:53" x14ac:dyDescent="0.25">
      <c r="A52" s="38"/>
      <c r="B52" s="205"/>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84"/>
    </row>
    <row r="53" spans="1:53" x14ac:dyDescent="0.25">
      <c r="A53" s="38"/>
      <c r="B53" s="205"/>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84"/>
    </row>
    <row r="54" spans="1:53" x14ac:dyDescent="0.25">
      <c r="A54" s="38"/>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84"/>
    </row>
    <row r="55" spans="1:53" s="38" customFormat="1" ht="9.75" customHeight="1" x14ac:dyDescent="0.25">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row>
    <row r="56" spans="1:53" ht="15" customHeight="1" x14ac:dyDescent="0.25">
      <c r="A56" s="32"/>
      <c r="B56" s="31" t="s">
        <v>70</v>
      </c>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t="s">
        <v>5</v>
      </c>
      <c r="AQ56" s="32"/>
      <c r="AR56" s="8"/>
    </row>
    <row r="57" spans="1:53" s="117" customFormat="1" x14ac:dyDescent="0.25">
      <c r="A57" s="114"/>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6"/>
    </row>
    <row r="58" spans="1:53" s="149" customFormat="1" x14ac:dyDescent="0.25">
      <c r="A58" s="129"/>
      <c r="B58" s="130"/>
      <c r="C58" s="130">
        <v>1</v>
      </c>
      <c r="D58" s="130">
        <v>2</v>
      </c>
      <c r="E58" s="130">
        <v>3</v>
      </c>
      <c r="F58" s="130">
        <v>4</v>
      </c>
      <c r="G58" s="130">
        <v>5</v>
      </c>
      <c r="H58" s="130">
        <v>6</v>
      </c>
      <c r="I58" s="130">
        <v>7</v>
      </c>
      <c r="J58" s="130">
        <v>8</v>
      </c>
      <c r="K58" s="130">
        <v>9</v>
      </c>
      <c r="L58" s="130">
        <v>10</v>
      </c>
      <c r="M58" s="130">
        <v>11</v>
      </c>
      <c r="N58" s="130">
        <v>12</v>
      </c>
      <c r="O58" s="130">
        <v>13</v>
      </c>
      <c r="P58" s="130">
        <v>14</v>
      </c>
      <c r="Q58" s="130">
        <v>15</v>
      </c>
      <c r="R58" s="130">
        <v>16</v>
      </c>
      <c r="S58" s="130">
        <v>17</v>
      </c>
      <c r="T58" s="130">
        <v>18</v>
      </c>
      <c r="U58" s="130">
        <v>19</v>
      </c>
      <c r="V58" s="130">
        <v>20</v>
      </c>
      <c r="W58" s="130">
        <v>21</v>
      </c>
      <c r="X58" s="130">
        <v>22</v>
      </c>
      <c r="Y58" s="130">
        <v>23</v>
      </c>
      <c r="Z58" s="130">
        <v>24</v>
      </c>
      <c r="AA58" s="130">
        <v>25</v>
      </c>
      <c r="AB58" s="130">
        <v>26</v>
      </c>
      <c r="AC58" s="130">
        <v>27</v>
      </c>
      <c r="AD58" s="130">
        <v>28</v>
      </c>
      <c r="AE58" s="130">
        <v>29</v>
      </c>
      <c r="AF58" s="130">
        <v>30</v>
      </c>
      <c r="AG58" s="130">
        <v>31</v>
      </c>
      <c r="AH58" s="130">
        <v>32</v>
      </c>
      <c r="AI58" s="130">
        <v>33</v>
      </c>
      <c r="AJ58" s="130">
        <v>34</v>
      </c>
      <c r="AK58" s="130">
        <v>35</v>
      </c>
      <c r="AL58" s="130">
        <v>36</v>
      </c>
      <c r="AM58" s="130">
        <v>37</v>
      </c>
      <c r="AN58" s="130">
        <v>38</v>
      </c>
      <c r="AO58" s="130">
        <v>39</v>
      </c>
      <c r="AP58" s="130">
        <v>40</v>
      </c>
      <c r="AQ58" s="130"/>
      <c r="AR58" s="51"/>
    </row>
    <row r="59" spans="1:53" s="149" customFormat="1" x14ac:dyDescent="0.25">
      <c r="A59" s="129"/>
      <c r="B59" s="130"/>
      <c r="C59" s="130">
        <f t="shared" ref="C59:Q59" si="0">$Z$7</f>
        <v>0</v>
      </c>
      <c r="D59" s="130">
        <f t="shared" si="0"/>
        <v>0</v>
      </c>
      <c r="E59" s="130">
        <f t="shared" si="0"/>
        <v>0</v>
      </c>
      <c r="F59" s="130">
        <f t="shared" si="0"/>
        <v>0</v>
      </c>
      <c r="G59" s="130">
        <f t="shared" si="0"/>
        <v>0</v>
      </c>
      <c r="H59" s="130">
        <f t="shared" si="0"/>
        <v>0</v>
      </c>
      <c r="I59" s="130">
        <f t="shared" si="0"/>
        <v>0</v>
      </c>
      <c r="J59" s="130">
        <f t="shared" si="0"/>
        <v>0</v>
      </c>
      <c r="K59" s="130">
        <f t="shared" si="0"/>
        <v>0</v>
      </c>
      <c r="L59" s="130">
        <f t="shared" si="0"/>
        <v>0</v>
      </c>
      <c r="M59" s="130">
        <f t="shared" si="0"/>
        <v>0</v>
      </c>
      <c r="N59" s="130">
        <f t="shared" si="0"/>
        <v>0</v>
      </c>
      <c r="O59" s="130">
        <f t="shared" si="0"/>
        <v>0</v>
      </c>
      <c r="P59" s="130">
        <f t="shared" si="0"/>
        <v>0</v>
      </c>
      <c r="Q59" s="130">
        <f t="shared" si="0"/>
        <v>0</v>
      </c>
      <c r="R59" s="130">
        <f t="shared" ref="R59:AB59" si="1">$Z$7</f>
        <v>0</v>
      </c>
      <c r="S59" s="130">
        <f t="shared" si="1"/>
        <v>0</v>
      </c>
      <c r="T59" s="130">
        <f t="shared" si="1"/>
        <v>0</v>
      </c>
      <c r="U59" s="130">
        <f t="shared" si="1"/>
        <v>0</v>
      </c>
      <c r="V59" s="130">
        <f t="shared" si="1"/>
        <v>0</v>
      </c>
      <c r="W59" s="130">
        <f t="shared" si="1"/>
        <v>0</v>
      </c>
      <c r="X59" s="130">
        <f t="shared" si="1"/>
        <v>0</v>
      </c>
      <c r="Y59" s="130">
        <f t="shared" si="1"/>
        <v>0</v>
      </c>
      <c r="Z59" s="130">
        <f t="shared" si="1"/>
        <v>0</v>
      </c>
      <c r="AA59" s="130">
        <f t="shared" si="1"/>
        <v>0</v>
      </c>
      <c r="AB59" s="130">
        <f t="shared" si="1"/>
        <v>0</v>
      </c>
      <c r="AC59" s="130">
        <f t="shared" ref="AC59:AP59" si="2">$Z$7</f>
        <v>0</v>
      </c>
      <c r="AD59" s="130">
        <f t="shared" si="2"/>
        <v>0</v>
      </c>
      <c r="AE59" s="130">
        <f t="shared" si="2"/>
        <v>0</v>
      </c>
      <c r="AF59" s="130">
        <f t="shared" si="2"/>
        <v>0</v>
      </c>
      <c r="AG59" s="130">
        <f t="shared" si="2"/>
        <v>0</v>
      </c>
      <c r="AH59" s="130">
        <f t="shared" si="2"/>
        <v>0</v>
      </c>
      <c r="AI59" s="130">
        <f t="shared" si="2"/>
        <v>0</v>
      </c>
      <c r="AJ59" s="130">
        <f t="shared" si="2"/>
        <v>0</v>
      </c>
      <c r="AK59" s="130">
        <f t="shared" si="2"/>
        <v>0</v>
      </c>
      <c r="AL59" s="130">
        <f t="shared" si="2"/>
        <v>0</v>
      </c>
      <c r="AM59" s="130">
        <f t="shared" si="2"/>
        <v>0</v>
      </c>
      <c r="AN59" s="130">
        <f t="shared" si="2"/>
        <v>0</v>
      </c>
      <c r="AO59" s="130">
        <f t="shared" si="2"/>
        <v>0</v>
      </c>
      <c r="AP59" s="130">
        <f t="shared" si="2"/>
        <v>0</v>
      </c>
      <c r="AQ59" s="130"/>
      <c r="AR59" s="51"/>
    </row>
    <row r="60" spans="1:53" s="149" customFormat="1" x14ac:dyDescent="0.25">
      <c r="A60" s="129"/>
      <c r="B60" s="130"/>
      <c r="C60" s="130">
        <f t="shared" ref="C60:AP60" si="3">1000*C31/((IF($Q$9="Square or Rectangular",$AK$9*$AO$9,PI()*($AK$9/2)^2)))</f>
        <v>0</v>
      </c>
      <c r="D60" s="130">
        <f t="shared" si="3"/>
        <v>0</v>
      </c>
      <c r="E60" s="130">
        <f t="shared" si="3"/>
        <v>0</v>
      </c>
      <c r="F60" s="130">
        <f t="shared" si="3"/>
        <v>0</v>
      </c>
      <c r="G60" s="130">
        <f t="shared" si="3"/>
        <v>0</v>
      </c>
      <c r="H60" s="130">
        <f t="shared" si="3"/>
        <v>0</v>
      </c>
      <c r="I60" s="130">
        <f t="shared" si="3"/>
        <v>0</v>
      </c>
      <c r="J60" s="130">
        <f t="shared" si="3"/>
        <v>0</v>
      </c>
      <c r="K60" s="130">
        <f t="shared" si="3"/>
        <v>0</v>
      </c>
      <c r="L60" s="130">
        <f t="shared" si="3"/>
        <v>0</v>
      </c>
      <c r="M60" s="130">
        <f t="shared" si="3"/>
        <v>0</v>
      </c>
      <c r="N60" s="130">
        <f t="shared" si="3"/>
        <v>0</v>
      </c>
      <c r="O60" s="130">
        <f t="shared" si="3"/>
        <v>0</v>
      </c>
      <c r="P60" s="130">
        <f t="shared" si="3"/>
        <v>0</v>
      </c>
      <c r="Q60" s="130">
        <f t="shared" si="3"/>
        <v>0</v>
      </c>
      <c r="R60" s="130">
        <f t="shared" si="3"/>
        <v>0</v>
      </c>
      <c r="S60" s="130">
        <f t="shared" si="3"/>
        <v>0</v>
      </c>
      <c r="T60" s="130">
        <f t="shared" si="3"/>
        <v>0</v>
      </c>
      <c r="U60" s="130">
        <f t="shared" si="3"/>
        <v>2.937115443449049</v>
      </c>
      <c r="V60" s="130">
        <f t="shared" si="3"/>
        <v>3.9161539245987318</v>
      </c>
      <c r="W60" s="130">
        <f t="shared" si="3"/>
        <v>3.9161539245987318</v>
      </c>
      <c r="X60" s="130">
        <f t="shared" si="3"/>
        <v>3.9161539245987318</v>
      </c>
      <c r="Y60" s="130">
        <f t="shared" si="3"/>
        <v>0</v>
      </c>
      <c r="Z60" s="130">
        <f t="shared" si="3"/>
        <v>0</v>
      </c>
      <c r="AA60" s="130">
        <f t="shared" si="3"/>
        <v>0</v>
      </c>
      <c r="AB60" s="130">
        <f t="shared" si="3"/>
        <v>0</v>
      </c>
      <c r="AC60" s="130">
        <f t="shared" si="3"/>
        <v>0</v>
      </c>
      <c r="AD60" s="130">
        <f t="shared" si="3"/>
        <v>0</v>
      </c>
      <c r="AE60" s="130">
        <f t="shared" si="3"/>
        <v>0</v>
      </c>
      <c r="AF60" s="130">
        <f t="shared" si="3"/>
        <v>0</v>
      </c>
      <c r="AG60" s="130">
        <f t="shared" si="3"/>
        <v>0</v>
      </c>
      <c r="AH60" s="130">
        <f t="shared" si="3"/>
        <v>0</v>
      </c>
      <c r="AI60" s="130">
        <f t="shared" si="3"/>
        <v>0</v>
      </c>
      <c r="AJ60" s="130">
        <f t="shared" si="3"/>
        <v>0</v>
      </c>
      <c r="AK60" s="130">
        <f t="shared" si="3"/>
        <v>0</v>
      </c>
      <c r="AL60" s="130">
        <f t="shared" si="3"/>
        <v>0</v>
      </c>
      <c r="AM60" s="130">
        <f t="shared" si="3"/>
        <v>0</v>
      </c>
      <c r="AN60" s="130">
        <f t="shared" si="3"/>
        <v>0</v>
      </c>
      <c r="AO60" s="130">
        <f t="shared" si="3"/>
        <v>0</v>
      </c>
      <c r="AP60" s="130">
        <f t="shared" si="3"/>
        <v>0</v>
      </c>
      <c r="AQ60" s="130"/>
      <c r="AR60" s="51"/>
    </row>
    <row r="61" spans="1:53" s="149" customFormat="1" x14ac:dyDescent="0.25">
      <c r="A61" s="129"/>
      <c r="B61" s="130"/>
      <c r="C61" s="130" t="str">
        <f t="shared" ref="C61:Q61" si="4">IF(C60=0,"",C60)</f>
        <v/>
      </c>
      <c r="D61" s="130" t="str">
        <f t="shared" si="4"/>
        <v/>
      </c>
      <c r="E61" s="130" t="str">
        <f t="shared" si="4"/>
        <v/>
      </c>
      <c r="F61" s="130" t="str">
        <f t="shared" si="4"/>
        <v/>
      </c>
      <c r="G61" s="130" t="str">
        <f t="shared" si="4"/>
        <v/>
      </c>
      <c r="H61" s="130" t="str">
        <f t="shared" si="4"/>
        <v/>
      </c>
      <c r="I61" s="130" t="str">
        <f t="shared" si="4"/>
        <v/>
      </c>
      <c r="J61" s="130" t="str">
        <f t="shared" si="4"/>
        <v/>
      </c>
      <c r="K61" s="130" t="str">
        <f t="shared" si="4"/>
        <v/>
      </c>
      <c r="L61" s="130" t="str">
        <f t="shared" si="4"/>
        <v/>
      </c>
      <c r="M61" s="130" t="str">
        <f t="shared" si="4"/>
        <v/>
      </c>
      <c r="N61" s="130" t="str">
        <f t="shared" si="4"/>
        <v/>
      </c>
      <c r="O61" s="130" t="str">
        <f t="shared" si="4"/>
        <v/>
      </c>
      <c r="P61" s="130" t="str">
        <f t="shared" si="4"/>
        <v/>
      </c>
      <c r="Q61" s="130" t="str">
        <f t="shared" si="4"/>
        <v/>
      </c>
      <c r="R61" s="130" t="str">
        <f t="shared" ref="R61:AB61" si="5">IF(R60=0,"",R60)</f>
        <v/>
      </c>
      <c r="S61" s="130" t="str">
        <f t="shared" si="5"/>
        <v/>
      </c>
      <c r="T61" s="130" t="str">
        <f t="shared" si="5"/>
        <v/>
      </c>
      <c r="U61" s="130">
        <f t="shared" si="5"/>
        <v>2.937115443449049</v>
      </c>
      <c r="V61" s="130">
        <f t="shared" si="5"/>
        <v>3.9161539245987318</v>
      </c>
      <c r="W61" s="130">
        <f t="shared" si="5"/>
        <v>3.9161539245987318</v>
      </c>
      <c r="X61" s="130">
        <f t="shared" si="5"/>
        <v>3.9161539245987318</v>
      </c>
      <c r="Y61" s="130" t="str">
        <f t="shared" si="5"/>
        <v/>
      </c>
      <c r="Z61" s="130" t="str">
        <f t="shared" si="5"/>
        <v/>
      </c>
      <c r="AA61" s="130" t="str">
        <f t="shared" si="5"/>
        <v/>
      </c>
      <c r="AB61" s="130" t="str">
        <f t="shared" si="5"/>
        <v/>
      </c>
      <c r="AC61" s="130" t="str">
        <f t="shared" ref="AC61:AP61" si="6">IF(AC60=0,"",AC60)</f>
        <v/>
      </c>
      <c r="AD61" s="130" t="str">
        <f t="shared" si="6"/>
        <v/>
      </c>
      <c r="AE61" s="130" t="str">
        <f t="shared" si="6"/>
        <v/>
      </c>
      <c r="AF61" s="130" t="str">
        <f t="shared" si="6"/>
        <v/>
      </c>
      <c r="AG61" s="130" t="str">
        <f t="shared" si="6"/>
        <v/>
      </c>
      <c r="AH61" s="130" t="str">
        <f t="shared" si="6"/>
        <v/>
      </c>
      <c r="AI61" s="130" t="str">
        <f t="shared" si="6"/>
        <v/>
      </c>
      <c r="AJ61" s="130" t="str">
        <f t="shared" si="6"/>
        <v/>
      </c>
      <c r="AK61" s="130" t="str">
        <f t="shared" si="6"/>
        <v/>
      </c>
      <c r="AL61" s="130" t="str">
        <f t="shared" si="6"/>
        <v/>
      </c>
      <c r="AM61" s="130" t="str">
        <f t="shared" si="6"/>
        <v/>
      </c>
      <c r="AN61" s="130" t="str">
        <f t="shared" si="6"/>
        <v/>
      </c>
      <c r="AO61" s="130" t="str">
        <f t="shared" si="6"/>
        <v/>
      </c>
      <c r="AP61" s="130" t="str">
        <f t="shared" si="6"/>
        <v/>
      </c>
      <c r="AQ61" s="130"/>
      <c r="AR61" s="51"/>
    </row>
    <row r="62" spans="1:53" s="149" customFormat="1" x14ac:dyDescent="0.25">
      <c r="A62" s="129"/>
      <c r="B62" s="130"/>
      <c r="C62" s="130" t="str">
        <f>IF(C60=0,"",(C61+0.0001*C58))</f>
        <v/>
      </c>
      <c r="D62" s="130" t="str">
        <f t="shared" ref="D62:AP62" si="7">IF(D60=0,"",(D61+0.0001*D58))</f>
        <v/>
      </c>
      <c r="E62" s="130" t="str">
        <f t="shared" si="7"/>
        <v/>
      </c>
      <c r="F62" s="130" t="str">
        <f t="shared" si="7"/>
        <v/>
      </c>
      <c r="G62" s="130" t="str">
        <f t="shared" si="7"/>
        <v/>
      </c>
      <c r="H62" s="130" t="str">
        <f t="shared" si="7"/>
        <v/>
      </c>
      <c r="I62" s="130" t="str">
        <f t="shared" si="7"/>
        <v/>
      </c>
      <c r="J62" s="130" t="str">
        <f t="shared" si="7"/>
        <v/>
      </c>
      <c r="K62" s="130" t="str">
        <f t="shared" si="7"/>
        <v/>
      </c>
      <c r="L62" s="130" t="str">
        <f t="shared" si="7"/>
        <v/>
      </c>
      <c r="M62" s="130" t="str">
        <f t="shared" si="7"/>
        <v/>
      </c>
      <c r="N62" s="130" t="str">
        <f t="shared" si="7"/>
        <v/>
      </c>
      <c r="O62" s="130" t="str">
        <f t="shared" si="7"/>
        <v/>
      </c>
      <c r="P62" s="130" t="str">
        <f t="shared" si="7"/>
        <v/>
      </c>
      <c r="Q62" s="130" t="str">
        <f t="shared" si="7"/>
        <v/>
      </c>
      <c r="R62" s="130" t="str">
        <f t="shared" si="7"/>
        <v/>
      </c>
      <c r="S62" s="130" t="str">
        <f t="shared" si="7"/>
        <v/>
      </c>
      <c r="T62" s="130" t="str">
        <f t="shared" si="7"/>
        <v/>
      </c>
      <c r="U62" s="130">
        <f t="shared" si="7"/>
        <v>2.939015443449049</v>
      </c>
      <c r="V62" s="130">
        <f t="shared" si="7"/>
        <v>3.9181539245987316</v>
      </c>
      <c r="W62" s="130">
        <f t="shared" si="7"/>
        <v>3.9182539245987318</v>
      </c>
      <c r="X62" s="130">
        <f t="shared" si="7"/>
        <v>3.918353924598732</v>
      </c>
      <c r="Y62" s="130" t="str">
        <f t="shared" si="7"/>
        <v/>
      </c>
      <c r="Z62" s="130" t="str">
        <f t="shared" si="7"/>
        <v/>
      </c>
      <c r="AA62" s="130" t="str">
        <f t="shared" si="7"/>
        <v/>
      </c>
      <c r="AB62" s="130" t="str">
        <f t="shared" si="7"/>
        <v/>
      </c>
      <c r="AC62" s="130" t="str">
        <f t="shared" si="7"/>
        <v/>
      </c>
      <c r="AD62" s="130" t="str">
        <f t="shared" si="7"/>
        <v/>
      </c>
      <c r="AE62" s="130" t="str">
        <f t="shared" si="7"/>
        <v/>
      </c>
      <c r="AF62" s="130" t="str">
        <f t="shared" si="7"/>
        <v/>
      </c>
      <c r="AG62" s="130" t="str">
        <f t="shared" si="7"/>
        <v/>
      </c>
      <c r="AH62" s="130" t="str">
        <f t="shared" si="7"/>
        <v/>
      </c>
      <c r="AI62" s="130" t="str">
        <f t="shared" si="7"/>
        <v/>
      </c>
      <c r="AJ62" s="130" t="str">
        <f t="shared" si="7"/>
        <v/>
      </c>
      <c r="AK62" s="130" t="str">
        <f t="shared" si="7"/>
        <v/>
      </c>
      <c r="AL62" s="130" t="str">
        <f t="shared" si="7"/>
        <v/>
      </c>
      <c r="AM62" s="130" t="str">
        <f t="shared" si="7"/>
        <v/>
      </c>
      <c r="AN62" s="130" t="str">
        <f t="shared" si="7"/>
        <v/>
      </c>
      <c r="AO62" s="130" t="str">
        <f t="shared" si="7"/>
        <v/>
      </c>
      <c r="AP62" s="130" t="str">
        <f t="shared" si="7"/>
        <v/>
      </c>
      <c r="AQ62" s="130"/>
      <c r="AR62" s="51"/>
    </row>
    <row r="63" spans="1:53" s="149" customFormat="1" x14ac:dyDescent="0.25">
      <c r="A63" s="129"/>
      <c r="B63" s="130"/>
      <c r="C63" s="130" t="str">
        <f>IF(C62&gt;$C$65,C61,"")</f>
        <v/>
      </c>
      <c r="D63" s="130" t="str">
        <f t="shared" ref="D63:AP63" si="8">IF(D62&gt;$C$65,D61,"")</f>
        <v/>
      </c>
      <c r="E63" s="130" t="str">
        <f t="shared" si="8"/>
        <v/>
      </c>
      <c r="F63" s="130" t="str">
        <f t="shared" si="8"/>
        <v/>
      </c>
      <c r="G63" s="130" t="str">
        <f t="shared" si="8"/>
        <v/>
      </c>
      <c r="H63" s="130" t="str">
        <f t="shared" si="8"/>
        <v/>
      </c>
      <c r="I63" s="130" t="str">
        <f t="shared" si="8"/>
        <v/>
      </c>
      <c r="J63" s="130" t="str">
        <f t="shared" si="8"/>
        <v/>
      </c>
      <c r="K63" s="130" t="str">
        <f t="shared" si="8"/>
        <v/>
      </c>
      <c r="L63" s="130" t="str">
        <f t="shared" si="8"/>
        <v/>
      </c>
      <c r="M63" s="130" t="str">
        <f t="shared" si="8"/>
        <v/>
      </c>
      <c r="N63" s="130" t="str">
        <f t="shared" si="8"/>
        <v/>
      </c>
      <c r="O63" s="130" t="str">
        <f t="shared" si="8"/>
        <v/>
      </c>
      <c r="P63" s="130" t="str">
        <f t="shared" si="8"/>
        <v/>
      </c>
      <c r="Q63" s="130" t="str">
        <f t="shared" si="8"/>
        <v/>
      </c>
      <c r="R63" s="130" t="str">
        <f t="shared" si="8"/>
        <v/>
      </c>
      <c r="S63" s="130" t="str">
        <f t="shared" si="8"/>
        <v/>
      </c>
      <c r="T63" s="130" t="str">
        <f t="shared" si="8"/>
        <v/>
      </c>
      <c r="U63" s="130" t="str">
        <f t="shared" si="8"/>
        <v/>
      </c>
      <c r="V63" s="130" t="str">
        <f t="shared" si="8"/>
        <v/>
      </c>
      <c r="W63" s="130" t="str">
        <f t="shared" si="8"/>
        <v/>
      </c>
      <c r="X63" s="130">
        <f t="shared" si="8"/>
        <v>3.9161539245987318</v>
      </c>
      <c r="Y63" s="130" t="str">
        <f t="shared" si="8"/>
        <v/>
      </c>
      <c r="Z63" s="130" t="str">
        <f t="shared" si="8"/>
        <v/>
      </c>
      <c r="AA63" s="130" t="str">
        <f t="shared" si="8"/>
        <v/>
      </c>
      <c r="AB63" s="130" t="str">
        <f t="shared" si="8"/>
        <v/>
      </c>
      <c r="AC63" s="130" t="str">
        <f t="shared" si="8"/>
        <v/>
      </c>
      <c r="AD63" s="130" t="str">
        <f t="shared" si="8"/>
        <v/>
      </c>
      <c r="AE63" s="130" t="str">
        <f t="shared" si="8"/>
        <v/>
      </c>
      <c r="AF63" s="130" t="str">
        <f t="shared" si="8"/>
        <v/>
      </c>
      <c r="AG63" s="130" t="str">
        <f t="shared" si="8"/>
        <v/>
      </c>
      <c r="AH63" s="130" t="str">
        <f t="shared" si="8"/>
        <v/>
      </c>
      <c r="AI63" s="130" t="str">
        <f t="shared" si="8"/>
        <v/>
      </c>
      <c r="AJ63" s="130" t="str">
        <f t="shared" si="8"/>
        <v/>
      </c>
      <c r="AK63" s="130" t="str">
        <f t="shared" si="8"/>
        <v/>
      </c>
      <c r="AL63" s="130" t="str">
        <f t="shared" si="8"/>
        <v/>
      </c>
      <c r="AM63" s="130" t="str">
        <f t="shared" si="8"/>
        <v/>
      </c>
      <c r="AN63" s="130" t="str">
        <f t="shared" si="8"/>
        <v/>
      </c>
      <c r="AO63" s="130" t="str">
        <f t="shared" si="8"/>
        <v/>
      </c>
      <c r="AP63" s="130" t="str">
        <f t="shared" si="8"/>
        <v/>
      </c>
      <c r="AQ63" s="130"/>
      <c r="AR63" s="51"/>
    </row>
    <row r="64" spans="1:53" s="149" customFormat="1" x14ac:dyDescent="0.25">
      <c r="A64" s="129"/>
      <c r="B64" s="130"/>
      <c r="C64" s="130" t="s">
        <v>29</v>
      </c>
      <c r="D64" s="130" t="s">
        <v>30</v>
      </c>
      <c r="E64" s="130" t="s">
        <v>31</v>
      </c>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51"/>
    </row>
    <row r="65" spans="1:44" s="149" customFormat="1" x14ac:dyDescent="0.25">
      <c r="A65" s="129"/>
      <c r="B65" s="130"/>
      <c r="C65" s="130">
        <f>QUARTILE(C62:AP62,3)</f>
        <v>3.9182789245987317</v>
      </c>
      <c r="D65" s="130">
        <f>AVERAGE(C61:AP61)</f>
        <v>3.6713943043113111</v>
      </c>
      <c r="E65" s="130">
        <f>AVERAGE(C63:AP63)</f>
        <v>3.9161539245987318</v>
      </c>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51"/>
    </row>
    <row r="66" spans="1:44" s="149" customFormat="1" x14ac:dyDescent="0.25">
      <c r="A66" s="129"/>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51"/>
    </row>
    <row r="67" spans="1:44" s="117" customFormat="1" x14ac:dyDescent="0.25">
      <c r="A67" s="114"/>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6"/>
    </row>
    <row r="68" spans="1:44" s="117" customFormat="1" x14ac:dyDescent="0.25">
      <c r="A68" s="114"/>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6"/>
    </row>
    <row r="69" spans="1:44" x14ac:dyDescent="0.25">
      <c r="A69" s="86"/>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row>
    <row r="70" spans="1:44" x14ac:dyDescent="0.25">
      <c r="A70" s="86"/>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row>
    <row r="71" spans="1:44" x14ac:dyDescent="0.25">
      <c r="A71" s="86"/>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row>
    <row r="72" spans="1:44" x14ac:dyDescent="0.25">
      <c r="A72" s="86"/>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row>
    <row r="73" spans="1:44" x14ac:dyDescent="0.25">
      <c r="A73" s="86"/>
      <c r="B73" s="8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row>
    <row r="74" spans="1:44" x14ac:dyDescent="0.25">
      <c r="A74" s="86"/>
      <c r="B74" s="8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row>
  </sheetData>
  <sheetProtection password="9E01" sheet="1" objects="1" scenarios="1" selectLockedCells="1"/>
  <sortState ref="C63:Z63">
    <sortCondition ref="C63"/>
  </sortState>
  <mergeCells count="31">
    <mergeCell ref="AW50:AX50"/>
    <mergeCell ref="AP9:AQ9"/>
    <mergeCell ref="AO13:AQ13"/>
    <mergeCell ref="C1:AP1"/>
    <mergeCell ref="AP24:AP25"/>
    <mergeCell ref="AP33:AP34"/>
    <mergeCell ref="C29:V29"/>
    <mergeCell ref="W29:AP29"/>
    <mergeCell ref="D33:T34"/>
    <mergeCell ref="Q9:T9"/>
    <mergeCell ref="Z7:AA7"/>
    <mergeCell ref="C3:AQ5"/>
    <mergeCell ref="U34:X34"/>
    <mergeCell ref="AM11:AN11"/>
    <mergeCell ref="AO11:AQ11"/>
    <mergeCell ref="AM9:AN9"/>
    <mergeCell ref="AI9:AJ9"/>
    <mergeCell ref="AM13:AN13"/>
    <mergeCell ref="Q13:T13"/>
    <mergeCell ref="B51:AQ54"/>
    <mergeCell ref="F42:R42"/>
    <mergeCell ref="F48:R48"/>
    <mergeCell ref="F44:R44"/>
    <mergeCell ref="S44:T44"/>
    <mergeCell ref="S42:T42"/>
    <mergeCell ref="S48:T48"/>
    <mergeCell ref="F46:R46"/>
    <mergeCell ref="S46:T46"/>
    <mergeCell ref="U42:V42"/>
    <mergeCell ref="U44:V44"/>
    <mergeCell ref="U46:V46"/>
  </mergeCells>
  <dataValidations count="4">
    <dataValidation type="whole" allowBlank="1" showInputMessage="1" showErrorMessage="1" sqref="Q18 V18:W18">
      <formula1>1</formula1>
      <formula2>10000</formula2>
    </dataValidation>
    <dataValidation allowBlank="1" showErrorMessage="1" promptTitle="Select from drop down tab" prompt="Select either kg N/ha or mm effluent applied" sqref="AV31:AV40"/>
    <dataValidation type="list" allowBlank="1" showInputMessage="1" showErrorMessage="1" sqref="Q9">
      <formula1>$U$9:$U$10</formula1>
    </dataValidation>
    <dataValidation type="list" allowBlank="1" showInputMessage="1" showErrorMessage="1" sqref="Q13:T13">
      <formula1>$U$13:$U$14</formula1>
    </dataValidation>
  </dataValidations>
  <pageMargins left="0.7" right="0.7" top="0.75" bottom="0.75" header="0.3" footer="0.3"/>
  <pageSetup paperSize="9" scale="45" orientation="landscape" r:id="rId1"/>
  <ignoredErrors>
    <ignoredError sqref="U60:W60 S42:T48"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0"/>
  <sheetViews>
    <sheetView showGridLines="0" zoomScaleNormal="100" workbookViewId="0">
      <selection activeCell="AA42" sqref="AA42"/>
    </sheetView>
  </sheetViews>
  <sheetFormatPr defaultRowHeight="15" x14ac:dyDescent="0.25"/>
  <cols>
    <col min="1" max="1" width="5.140625" style="37" customWidth="1"/>
    <col min="2" max="2" width="2.140625" style="14" customWidth="1"/>
    <col min="3" max="29" width="5.7109375" style="14" customWidth="1"/>
    <col min="30" max="30" width="4.140625" style="14" customWidth="1"/>
    <col min="31" max="31" width="3.5703125" style="14" customWidth="1"/>
    <col min="32" max="40" width="5.7109375" style="37" customWidth="1"/>
    <col min="41" max="16384" width="9.140625" style="37"/>
  </cols>
  <sheetData>
    <row r="1" spans="1:44" ht="58.5" customHeight="1" x14ac:dyDescent="0.35">
      <c r="A1" s="34"/>
      <c r="B1" s="35"/>
      <c r="C1" s="214" t="s">
        <v>18</v>
      </c>
      <c r="D1" s="214"/>
      <c r="E1" s="214"/>
      <c r="F1" s="214"/>
      <c r="G1" s="214"/>
      <c r="H1" s="214"/>
      <c r="I1" s="214"/>
      <c r="J1" s="214"/>
      <c r="K1" s="214"/>
      <c r="L1" s="214"/>
      <c r="M1" s="214"/>
      <c r="N1" s="214"/>
      <c r="O1" s="214"/>
      <c r="P1" s="215"/>
      <c r="Q1" s="215"/>
      <c r="R1" s="215"/>
      <c r="S1" s="215"/>
      <c r="T1" s="215"/>
      <c r="U1" s="215"/>
      <c r="V1" s="215"/>
      <c r="W1" s="215"/>
      <c r="X1" s="215"/>
      <c r="Y1" s="215"/>
      <c r="Z1" s="215"/>
      <c r="AA1" s="215"/>
      <c r="AB1" s="215"/>
      <c r="AC1" s="215"/>
      <c r="AD1" s="36"/>
      <c r="AE1" s="35"/>
    </row>
    <row r="2" spans="1:44" s="38" customFormat="1" ht="12" customHeight="1" x14ac:dyDescent="0.35">
      <c r="B2" s="39"/>
      <c r="C2" s="40"/>
      <c r="D2" s="40"/>
      <c r="E2" s="40"/>
      <c r="F2" s="40"/>
      <c r="G2" s="40"/>
      <c r="H2" s="40"/>
      <c r="I2" s="40"/>
      <c r="J2" s="40"/>
      <c r="K2" s="40"/>
      <c r="L2" s="40"/>
      <c r="M2" s="40"/>
      <c r="N2" s="40"/>
      <c r="O2" s="40"/>
      <c r="P2" s="41"/>
      <c r="Q2" s="41"/>
      <c r="R2" s="41"/>
      <c r="S2" s="41"/>
      <c r="T2" s="41"/>
      <c r="U2" s="41"/>
      <c r="V2" s="41"/>
      <c r="W2" s="41"/>
      <c r="X2" s="41"/>
      <c r="Y2" s="41"/>
      <c r="Z2" s="41"/>
      <c r="AA2" s="41"/>
      <c r="AB2" s="41"/>
      <c r="AC2" s="41"/>
      <c r="AD2" s="41"/>
      <c r="AE2" s="39"/>
    </row>
    <row r="3" spans="1:44" ht="15" customHeight="1" x14ac:dyDescent="0.25">
      <c r="B3" s="18"/>
      <c r="C3" s="234" t="s">
        <v>61</v>
      </c>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42"/>
      <c r="AE3" s="18"/>
      <c r="AF3" s="38"/>
      <c r="AG3" s="38"/>
      <c r="AH3" s="38"/>
      <c r="AI3" s="38"/>
      <c r="AJ3" s="38"/>
    </row>
    <row r="4" spans="1:44" ht="36.75" customHeight="1" x14ac:dyDescent="0.25">
      <c r="B4" s="18"/>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42"/>
      <c r="AE4" s="18"/>
      <c r="AF4" s="43"/>
      <c r="AG4" s="44"/>
      <c r="AH4" s="44"/>
      <c r="AI4" s="44"/>
      <c r="AJ4" s="38"/>
    </row>
    <row r="5" spans="1:44" ht="26.25" customHeight="1" x14ac:dyDescent="0.25">
      <c r="B5" s="18"/>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42"/>
      <c r="AE5" s="18"/>
      <c r="AF5" s="38"/>
      <c r="AG5" s="38"/>
      <c r="AH5" s="38"/>
      <c r="AI5" s="38"/>
      <c r="AJ5" s="38"/>
    </row>
    <row r="6" spans="1:44" ht="9.75" customHeight="1" x14ac:dyDescent="0.25">
      <c r="B6" s="18"/>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42"/>
      <c r="AE6" s="18"/>
      <c r="AF6" s="38"/>
      <c r="AG6" s="38"/>
      <c r="AH6" s="38"/>
      <c r="AI6" s="38"/>
      <c r="AJ6" s="38"/>
    </row>
    <row r="7" spans="1:44" ht="25.5" customHeight="1" x14ac:dyDescent="0.25">
      <c r="B7" s="45"/>
      <c r="C7" s="142" t="s">
        <v>0</v>
      </c>
      <c r="D7" s="47"/>
      <c r="E7" s="118" t="s">
        <v>21</v>
      </c>
      <c r="F7" s="47"/>
      <c r="G7" s="47"/>
      <c r="H7" s="47"/>
      <c r="I7" s="47"/>
      <c r="J7" s="47"/>
      <c r="K7" s="47"/>
      <c r="L7" s="47"/>
      <c r="M7" s="47"/>
      <c r="N7" s="47"/>
      <c r="O7" s="47"/>
      <c r="P7" s="46"/>
      <c r="Q7" s="47"/>
      <c r="R7" s="47"/>
      <c r="S7" s="47"/>
      <c r="T7" s="202"/>
      <c r="U7" s="222"/>
      <c r="V7" s="236" t="s">
        <v>7</v>
      </c>
      <c r="W7" s="237"/>
      <c r="AC7" s="11"/>
      <c r="AD7" s="11"/>
      <c r="AE7" s="11"/>
      <c r="AF7" s="11"/>
      <c r="AG7" s="11"/>
      <c r="AH7" s="18"/>
      <c r="AI7" s="18"/>
      <c r="AJ7" s="18"/>
      <c r="AK7" s="88"/>
      <c r="AL7" s="88"/>
      <c r="AM7" s="88"/>
    </row>
    <row r="8" spans="1:44" ht="7.5" customHeight="1" x14ac:dyDescent="0.25">
      <c r="B8" s="18"/>
      <c r="C8" s="143"/>
      <c r="D8" s="18"/>
      <c r="E8" s="18"/>
      <c r="F8" s="18"/>
      <c r="G8" s="18"/>
      <c r="H8" s="18"/>
      <c r="I8" s="18"/>
      <c r="J8" s="18"/>
      <c r="K8" s="18"/>
      <c r="L8" s="18"/>
      <c r="M8" s="18"/>
      <c r="N8" s="18"/>
      <c r="O8" s="18"/>
      <c r="P8" s="11"/>
      <c r="Q8" s="18"/>
      <c r="R8" s="18"/>
      <c r="S8" s="11"/>
      <c r="T8" s="11"/>
      <c r="U8" s="11"/>
      <c r="V8" s="18"/>
      <c r="W8" s="18"/>
      <c r="X8" s="18"/>
      <c r="Y8" s="11"/>
      <c r="Z8" s="11"/>
      <c r="AA8" s="11"/>
      <c r="AB8" s="11"/>
      <c r="AC8" s="11"/>
      <c r="AD8" s="11"/>
      <c r="AE8" s="11"/>
      <c r="AF8" s="11"/>
      <c r="AG8" s="11"/>
      <c r="AH8" s="18"/>
      <c r="AI8" s="18"/>
      <c r="AJ8" s="18"/>
      <c r="AK8" s="88"/>
      <c r="AL8" s="88"/>
      <c r="AM8" s="88"/>
    </row>
    <row r="9" spans="1:44" ht="24" customHeight="1" x14ac:dyDescent="0.25">
      <c r="B9" s="45"/>
      <c r="C9" s="142" t="s">
        <v>22</v>
      </c>
      <c r="D9" s="47"/>
      <c r="E9" s="118" t="s">
        <v>27</v>
      </c>
      <c r="F9" s="47"/>
      <c r="G9" s="47"/>
      <c r="H9" s="47"/>
      <c r="I9" s="47"/>
      <c r="J9" s="47"/>
      <c r="K9" s="47"/>
      <c r="L9" s="47"/>
      <c r="M9" s="47"/>
      <c r="N9" s="47"/>
      <c r="O9" s="47"/>
      <c r="P9" s="47"/>
      <c r="Q9" s="47"/>
      <c r="R9" s="47"/>
      <c r="S9" s="204" t="s">
        <v>2</v>
      </c>
      <c r="T9" s="204"/>
      <c r="U9" s="204"/>
      <c r="V9" s="204"/>
      <c r="W9" s="48" t="s">
        <v>1</v>
      </c>
    </row>
    <row r="10" spans="1:44" ht="7.5" customHeight="1" x14ac:dyDescent="0.25">
      <c r="B10" s="11"/>
      <c r="C10" s="151"/>
      <c r="D10" s="92"/>
      <c r="E10" s="102"/>
      <c r="F10" s="87"/>
      <c r="G10" s="87"/>
      <c r="H10" s="87"/>
      <c r="I10" s="87"/>
      <c r="J10" s="87"/>
      <c r="K10" s="87"/>
      <c r="L10" s="37"/>
      <c r="M10" s="37"/>
      <c r="N10" s="37"/>
      <c r="O10" s="37"/>
      <c r="P10" s="37"/>
      <c r="Q10" s="37"/>
      <c r="S10" s="87"/>
      <c r="T10" s="87"/>
      <c r="U10" s="87"/>
      <c r="V10" s="87"/>
      <c r="W10" s="51" t="s">
        <v>2</v>
      </c>
      <c r="Z10" s="103"/>
      <c r="AA10" s="103"/>
      <c r="AB10" s="102"/>
      <c r="AC10" s="125"/>
      <c r="AD10" s="87"/>
    </row>
    <row r="11" spans="1:44" ht="24" customHeight="1" x14ac:dyDescent="0.25">
      <c r="B11" s="99"/>
      <c r="C11" s="152" t="s">
        <v>3</v>
      </c>
      <c r="D11" s="93"/>
      <c r="E11" s="120" t="s">
        <v>24</v>
      </c>
      <c r="F11" s="126"/>
      <c r="G11" s="126"/>
      <c r="H11" s="126"/>
      <c r="I11" s="126"/>
      <c r="J11" s="126"/>
      <c r="K11" s="126"/>
      <c r="L11" s="126"/>
      <c r="M11" s="126"/>
      <c r="N11" s="200" t="str">
        <f>IF(S9="Square or Rectangular","Width","Diameter ")</f>
        <v xml:space="preserve">Diameter </v>
      </c>
      <c r="O11" s="201"/>
      <c r="P11" s="202">
        <v>255</v>
      </c>
      <c r="Q11" s="222"/>
      <c r="R11" s="236" t="s">
        <v>7</v>
      </c>
      <c r="S11" s="237"/>
      <c r="T11" s="206" t="str">
        <f>IF(S9="Square or Rectangular","Length","")</f>
        <v/>
      </c>
      <c r="U11" s="201"/>
      <c r="V11" s="202"/>
      <c r="W11" s="222"/>
      <c r="X11" s="236" t="str">
        <f>IF(S9="Square or Rectangular","mm","")</f>
        <v/>
      </c>
      <c r="Y11" s="237"/>
      <c r="Z11" s="103"/>
      <c r="AA11" s="103"/>
      <c r="AB11" s="37"/>
      <c r="AC11" s="37"/>
      <c r="AD11" s="37"/>
      <c r="AE11" s="37"/>
    </row>
    <row r="12" spans="1:44" ht="7.5" customHeight="1" x14ac:dyDescent="0.25">
      <c r="B12" s="11"/>
      <c r="C12" s="151"/>
      <c r="D12" s="92"/>
      <c r="E12" s="102"/>
      <c r="F12" s="87"/>
      <c r="G12" s="87"/>
      <c r="H12" s="87"/>
      <c r="I12" s="87"/>
      <c r="J12" s="87"/>
      <c r="K12" s="87"/>
      <c r="L12" s="87"/>
      <c r="M12" s="87"/>
      <c r="N12" s="87"/>
      <c r="O12" s="87"/>
      <c r="P12" s="51"/>
      <c r="Z12" s="103"/>
      <c r="AA12" s="103"/>
      <c r="AB12" s="102"/>
      <c r="AC12" s="125"/>
      <c r="AD12" s="87"/>
    </row>
    <row r="13" spans="1:44" ht="24" customHeight="1" x14ac:dyDescent="0.25">
      <c r="B13" s="45"/>
      <c r="C13" s="142" t="s">
        <v>13</v>
      </c>
      <c r="D13" s="118"/>
      <c r="E13" s="137" t="s">
        <v>55</v>
      </c>
      <c r="F13" s="90"/>
      <c r="G13" s="47"/>
      <c r="H13" s="47"/>
      <c r="I13" s="47"/>
      <c r="J13" s="47"/>
      <c r="K13" s="47"/>
      <c r="L13" s="47"/>
      <c r="M13" s="47"/>
      <c r="N13" s="47"/>
      <c r="O13" s="47"/>
      <c r="P13" s="46"/>
      <c r="Q13" s="47"/>
      <c r="R13" s="46"/>
      <c r="S13" s="136"/>
      <c r="T13" s="206" t="s">
        <v>65</v>
      </c>
      <c r="U13" s="201"/>
      <c r="V13" s="136"/>
      <c r="W13" s="236" t="s">
        <v>33</v>
      </c>
      <c r="X13" s="237"/>
      <c r="AR13" s="14"/>
    </row>
    <row r="14" spans="1:44" ht="7.5" customHeight="1" x14ac:dyDescent="0.25">
      <c r="B14" s="18"/>
      <c r="C14" s="144"/>
      <c r="D14" s="49"/>
      <c r="E14" s="49"/>
      <c r="F14" s="49"/>
      <c r="G14" s="50"/>
      <c r="H14" s="50"/>
      <c r="I14" s="50"/>
      <c r="J14" s="50"/>
      <c r="K14" s="50"/>
      <c r="L14" s="50"/>
      <c r="M14" s="50"/>
      <c r="N14" s="50"/>
      <c r="O14" s="50"/>
      <c r="P14" s="50"/>
      <c r="Q14" s="50"/>
      <c r="R14" s="49"/>
      <c r="S14" s="49"/>
      <c r="T14" s="49"/>
      <c r="U14" s="51"/>
      <c r="V14" s="11"/>
      <c r="W14" s="97"/>
      <c r="X14" s="97"/>
      <c r="Y14" s="97"/>
      <c r="Z14" s="91"/>
      <c r="AA14" s="92"/>
      <c r="AB14" s="92"/>
      <c r="AC14" s="91"/>
      <c r="AD14" s="91"/>
      <c r="AE14" s="91"/>
      <c r="AF14" s="91"/>
      <c r="AG14" s="91"/>
      <c r="AH14" s="91"/>
      <c r="AI14" s="91"/>
      <c r="AJ14" s="91"/>
      <c r="AK14" s="91"/>
      <c r="AL14" s="85"/>
      <c r="AM14" s="98"/>
      <c r="AN14" s="85"/>
      <c r="AO14" s="85"/>
      <c r="AP14" s="85"/>
      <c r="AQ14" s="14"/>
      <c r="AR14" s="14"/>
    </row>
    <row r="15" spans="1:44" ht="24" customHeight="1" x14ac:dyDescent="0.25">
      <c r="B15" s="99" t="s">
        <v>38</v>
      </c>
      <c r="C15" s="152"/>
      <c r="D15" s="93"/>
      <c r="E15" s="120" t="s">
        <v>46</v>
      </c>
      <c r="F15" s="126"/>
      <c r="G15" s="94"/>
      <c r="H15" s="94"/>
      <c r="I15" s="94"/>
      <c r="J15" s="120"/>
      <c r="K15" s="94"/>
      <c r="L15" s="94"/>
      <c r="M15" s="94"/>
      <c r="N15" s="94"/>
      <c r="O15" s="94"/>
      <c r="P15" s="94"/>
      <c r="Q15" s="94"/>
      <c r="R15" s="95"/>
      <c r="S15" s="202"/>
      <c r="T15" s="222"/>
      <c r="U15" s="206" t="s">
        <v>37</v>
      </c>
      <c r="V15" s="200"/>
      <c r="W15" s="201"/>
      <c r="X15" s="54"/>
      <c r="Y15" s="54"/>
      <c r="Z15" s="87"/>
      <c r="AA15" s="102"/>
      <c r="AB15" s="102"/>
      <c r="AC15" s="102"/>
      <c r="AD15" s="87"/>
      <c r="AE15" s="102"/>
      <c r="AF15" s="102"/>
      <c r="AG15" s="102"/>
      <c r="AH15" s="102"/>
      <c r="AI15" s="102"/>
      <c r="AJ15" s="102"/>
      <c r="AK15" s="102"/>
      <c r="AL15" s="150"/>
      <c r="AM15" s="238"/>
      <c r="AN15" s="238"/>
      <c r="AO15" s="238"/>
      <c r="AP15" s="238"/>
      <c r="AQ15" s="238"/>
      <c r="AR15" s="14"/>
    </row>
    <row r="16" spans="1:44" ht="7.5" customHeight="1" x14ac:dyDescent="0.25">
      <c r="B16" s="18"/>
      <c r="C16" s="153"/>
      <c r="V16" s="11"/>
      <c r="W16" s="97"/>
      <c r="X16" s="97"/>
      <c r="Y16" s="97"/>
      <c r="Z16" s="91"/>
      <c r="AA16" s="92"/>
      <c r="AB16" s="92"/>
      <c r="AC16" s="91"/>
      <c r="AD16" s="91"/>
      <c r="AE16" s="91"/>
      <c r="AF16" s="91"/>
      <c r="AG16" s="91"/>
      <c r="AH16" s="91"/>
      <c r="AI16" s="91"/>
      <c r="AJ16" s="91"/>
      <c r="AK16" s="91"/>
      <c r="AL16" s="85"/>
      <c r="AM16" s="98"/>
      <c r="AN16" s="85"/>
      <c r="AO16" s="85"/>
      <c r="AP16" s="85"/>
      <c r="AQ16" s="14"/>
      <c r="AR16" s="14"/>
    </row>
    <row r="17" spans="2:44" ht="24" customHeight="1" x14ac:dyDescent="0.25">
      <c r="B17" s="45"/>
      <c r="C17" s="142" t="s">
        <v>39</v>
      </c>
      <c r="D17" s="118"/>
      <c r="E17" s="46" t="s">
        <v>56</v>
      </c>
      <c r="F17" s="90"/>
      <c r="G17" s="47"/>
      <c r="H17" s="47"/>
      <c r="I17" s="47"/>
      <c r="J17" s="47"/>
      <c r="K17" s="47"/>
      <c r="L17" s="47"/>
      <c r="M17" s="47"/>
      <c r="N17" s="47"/>
      <c r="O17" s="47"/>
      <c r="P17" s="47"/>
      <c r="Q17" s="47"/>
      <c r="R17" s="46"/>
      <c r="S17" s="204"/>
      <c r="T17" s="204"/>
      <c r="U17" s="204"/>
      <c r="V17" s="204"/>
      <c r="W17" s="48" t="s">
        <v>42</v>
      </c>
      <c r="X17" s="103"/>
      <c r="Y17" s="125"/>
      <c r="Z17" s="87"/>
      <c r="AG17" s="102"/>
      <c r="AH17" s="102"/>
      <c r="AI17" s="102"/>
      <c r="AJ17" s="102"/>
      <c r="AK17" s="102"/>
      <c r="AL17" s="150"/>
      <c r="AM17" s="238"/>
      <c r="AN17" s="238"/>
      <c r="AO17" s="238"/>
      <c r="AP17" s="238"/>
      <c r="AQ17" s="238"/>
      <c r="AR17" s="14"/>
    </row>
    <row r="18" spans="2:44" ht="7.5" customHeight="1" x14ac:dyDescent="0.25">
      <c r="B18" s="18"/>
      <c r="C18" s="144"/>
      <c r="D18" s="49"/>
      <c r="E18" s="49"/>
      <c r="F18" s="49"/>
      <c r="G18" s="50"/>
      <c r="H18" s="50"/>
      <c r="I18" s="50"/>
      <c r="J18" s="50"/>
      <c r="K18" s="50"/>
      <c r="L18" s="50"/>
      <c r="M18" s="50"/>
      <c r="N18" s="50"/>
      <c r="O18" s="50"/>
      <c r="P18" s="50"/>
      <c r="S18" s="50"/>
      <c r="T18" s="49"/>
      <c r="U18" s="49"/>
      <c r="V18" s="49"/>
      <c r="W18" s="51" t="s">
        <v>43</v>
      </c>
      <c r="X18" s="11"/>
      <c r="Y18" s="97"/>
      <c r="Z18" s="91"/>
      <c r="AG18" s="91"/>
      <c r="AH18" s="91"/>
      <c r="AI18" s="91"/>
      <c r="AJ18" s="91"/>
      <c r="AK18" s="91"/>
      <c r="AL18" s="85"/>
      <c r="AM18" s="98"/>
      <c r="AN18" s="85"/>
      <c r="AO18" s="85"/>
      <c r="AP18" s="85"/>
      <c r="AQ18" s="14"/>
      <c r="AR18" s="14"/>
    </row>
    <row r="19" spans="2:44" ht="24" customHeight="1" x14ac:dyDescent="0.25">
      <c r="B19" s="99" t="s">
        <v>53</v>
      </c>
      <c r="C19" s="152" t="s">
        <v>54</v>
      </c>
      <c r="D19" s="93"/>
      <c r="E19" s="46" t="s">
        <v>57</v>
      </c>
      <c r="F19" s="126"/>
      <c r="G19" s="94"/>
      <c r="H19" s="94"/>
      <c r="I19" s="94"/>
      <c r="J19" s="126"/>
      <c r="K19" s="94"/>
      <c r="L19" s="94"/>
      <c r="M19" s="94"/>
      <c r="N19" s="94"/>
      <c r="O19" s="94"/>
      <c r="P19" s="94"/>
      <c r="Q19" s="94"/>
      <c r="R19" s="95"/>
      <c r="S19" s="202"/>
      <c r="T19" s="203"/>
      <c r="U19" s="206" t="str">
        <f>IF(S17="m³/hour","m³/hour",(IF(S17="L/second","L/second","")))</f>
        <v/>
      </c>
      <c r="V19" s="200"/>
      <c r="W19" s="201"/>
      <c r="AR19" s="14"/>
    </row>
    <row r="20" spans="2:44" ht="7.5" customHeight="1" x14ac:dyDescent="0.25">
      <c r="B20" s="18"/>
      <c r="C20" s="49"/>
      <c r="D20" s="49"/>
      <c r="E20" s="49"/>
      <c r="F20" s="49"/>
      <c r="G20" s="49"/>
      <c r="H20" s="49"/>
      <c r="I20" s="49"/>
      <c r="J20" s="49"/>
      <c r="K20" s="49"/>
      <c r="L20" s="49"/>
      <c r="M20" s="49"/>
      <c r="N20" s="49"/>
      <c r="O20" s="50"/>
      <c r="P20" s="50"/>
      <c r="Q20" s="50"/>
      <c r="R20" s="49"/>
      <c r="S20" s="49"/>
      <c r="T20" s="49"/>
      <c r="V20" s="11"/>
      <c r="W20" s="97"/>
      <c r="X20" s="97"/>
      <c r="Y20" s="97"/>
      <c r="Z20" s="91"/>
      <c r="AA20" s="92"/>
      <c r="AB20" s="92"/>
      <c r="AC20" s="85"/>
    </row>
    <row r="21" spans="2:44" ht="24" customHeight="1" x14ac:dyDescent="0.25">
      <c r="B21" s="99" t="s">
        <v>53</v>
      </c>
      <c r="C21" s="152" t="s">
        <v>45</v>
      </c>
      <c r="D21" s="93"/>
      <c r="E21" s="46" t="s">
        <v>66</v>
      </c>
      <c r="F21" s="154"/>
      <c r="G21" s="94"/>
      <c r="H21" s="94"/>
      <c r="I21" s="94"/>
      <c r="J21" s="154"/>
      <c r="K21" s="94"/>
      <c r="L21" s="94"/>
      <c r="M21" s="94"/>
      <c r="N21" s="94"/>
      <c r="O21" s="94"/>
      <c r="P21" s="94"/>
      <c r="Q21" s="94"/>
      <c r="R21" s="95"/>
      <c r="S21" s="202"/>
      <c r="T21" s="203"/>
      <c r="U21" s="206" t="s">
        <v>67</v>
      </c>
      <c r="V21" s="200"/>
      <c r="W21" s="201"/>
      <c r="AR21" s="14"/>
    </row>
    <row r="22" spans="2:44" ht="7.5" customHeight="1" x14ac:dyDescent="0.25">
      <c r="B22" s="18"/>
      <c r="C22" s="49"/>
      <c r="D22" s="49"/>
      <c r="E22" s="49"/>
      <c r="F22" s="49"/>
      <c r="G22" s="49"/>
      <c r="H22" s="49"/>
      <c r="I22" s="49"/>
      <c r="J22" s="49"/>
      <c r="K22" s="49"/>
      <c r="L22" s="49"/>
      <c r="M22" s="49"/>
      <c r="N22" s="49"/>
      <c r="O22" s="50"/>
      <c r="P22" s="50"/>
      <c r="Q22" s="50"/>
      <c r="R22" s="49"/>
      <c r="S22" s="49"/>
      <c r="T22" s="49"/>
      <c r="V22" s="11"/>
      <c r="W22" s="97"/>
      <c r="X22" s="97"/>
      <c r="Y22" s="97"/>
      <c r="Z22" s="91"/>
      <c r="AA22" s="92"/>
      <c r="AB22" s="92"/>
      <c r="AC22" s="85"/>
    </row>
    <row r="23" spans="2:44" ht="24" customHeight="1" x14ac:dyDescent="0.25">
      <c r="B23" s="19"/>
      <c r="C23" s="145" t="s">
        <v>47</v>
      </c>
      <c r="D23" s="20"/>
      <c r="E23" s="20"/>
      <c r="F23" s="52" t="s">
        <v>9</v>
      </c>
      <c r="G23" s="20"/>
      <c r="H23" s="21"/>
      <c r="I23" s="21"/>
      <c r="J23" s="22"/>
      <c r="K23" s="22"/>
      <c r="L23" s="21"/>
      <c r="M23" s="21"/>
      <c r="N23" s="22"/>
      <c r="O23" s="22"/>
      <c r="P23" s="22"/>
      <c r="Q23" s="21"/>
      <c r="R23" s="22"/>
      <c r="S23" s="22"/>
      <c r="T23" s="21"/>
      <c r="U23" s="21"/>
      <c r="V23" s="22"/>
      <c r="W23" s="22"/>
      <c r="X23" s="22"/>
      <c r="Y23" s="22"/>
      <c r="Z23" s="22"/>
      <c r="AA23" s="23"/>
      <c r="AB23" s="23"/>
      <c r="AC23" s="24"/>
      <c r="AD23" s="25"/>
      <c r="AE23" s="9"/>
    </row>
    <row r="24" spans="2:44" ht="24" customHeight="1" x14ac:dyDescent="0.3">
      <c r="B24" s="9"/>
      <c r="C24" s="26"/>
      <c r="D24" s="26"/>
      <c r="E24" s="26"/>
      <c r="F24" s="26"/>
      <c r="G24" s="26"/>
      <c r="H24" s="26"/>
      <c r="I24" s="26"/>
      <c r="J24" s="26"/>
      <c r="K24" s="26"/>
      <c r="L24" s="26"/>
      <c r="M24" s="26"/>
      <c r="N24" s="26"/>
      <c r="O24" s="26"/>
      <c r="P24" s="26"/>
      <c r="Q24" s="11"/>
      <c r="R24" s="11"/>
      <c r="S24" s="11"/>
      <c r="T24" s="26"/>
      <c r="U24" s="26"/>
      <c r="V24" s="11"/>
      <c r="Y24" s="226" t="s">
        <v>16</v>
      </c>
      <c r="Z24" s="65">
        <v>20</v>
      </c>
      <c r="AA24" s="132"/>
      <c r="AB24" s="69" t="s">
        <v>12</v>
      </c>
      <c r="AC24" s="11"/>
      <c r="AD24" s="3"/>
      <c r="AE24" s="11"/>
    </row>
    <row r="25" spans="2:44" ht="24" customHeight="1" x14ac:dyDescent="0.25">
      <c r="B25" s="9"/>
      <c r="C25" s="11"/>
      <c r="D25" s="11"/>
      <c r="E25" s="11"/>
      <c r="F25" s="11"/>
      <c r="G25" s="11"/>
      <c r="H25" s="11"/>
      <c r="I25" s="11"/>
      <c r="J25" s="11"/>
      <c r="K25" s="11"/>
      <c r="L25" s="11"/>
      <c r="M25" s="11"/>
      <c r="N25" s="11"/>
      <c r="O25" s="11"/>
      <c r="P25" s="53"/>
      <c r="Q25" s="87"/>
      <c r="R25" s="54"/>
      <c r="S25" s="87"/>
      <c r="T25" s="53"/>
      <c r="U25" s="53"/>
      <c r="V25" s="87"/>
      <c r="Y25" s="226"/>
      <c r="Z25" s="68">
        <v>19</v>
      </c>
      <c r="AA25" s="132"/>
      <c r="AB25" s="69" t="s">
        <v>12</v>
      </c>
      <c r="AC25" s="11"/>
      <c r="AD25" s="3"/>
      <c r="AE25" s="11"/>
    </row>
    <row r="26" spans="2:44" ht="24" customHeight="1" x14ac:dyDescent="0.25">
      <c r="B26" s="9"/>
      <c r="C26" s="11"/>
      <c r="D26" s="11"/>
      <c r="E26" s="11"/>
      <c r="F26" s="11"/>
      <c r="G26" s="11"/>
      <c r="H26" s="11"/>
      <c r="I26" s="11"/>
      <c r="J26" s="11"/>
      <c r="K26" s="11"/>
      <c r="L26" s="11"/>
      <c r="M26" s="11"/>
      <c r="N26" s="11"/>
      <c r="O26" s="11"/>
      <c r="P26" s="53"/>
      <c r="Q26" s="127"/>
      <c r="R26" s="55"/>
      <c r="S26" s="122"/>
      <c r="T26" s="53"/>
      <c r="U26" s="53"/>
      <c r="V26" s="127"/>
      <c r="Y26" s="226"/>
      <c r="Z26" s="65">
        <v>18</v>
      </c>
      <c r="AA26" s="132"/>
      <c r="AB26" s="69" t="s">
        <v>12</v>
      </c>
      <c r="AC26" s="54"/>
      <c r="AD26" s="3"/>
      <c r="AE26" s="11"/>
    </row>
    <row r="27" spans="2:44" ht="24" customHeight="1" x14ac:dyDescent="0.25">
      <c r="B27" s="9"/>
      <c r="C27" s="11"/>
      <c r="D27" s="11"/>
      <c r="E27" s="11"/>
      <c r="F27" s="11"/>
      <c r="G27" s="11"/>
      <c r="H27" s="11"/>
      <c r="I27" s="11"/>
      <c r="J27" s="11"/>
      <c r="K27" s="11"/>
      <c r="L27" s="11"/>
      <c r="M27" s="11"/>
      <c r="N27" s="11"/>
      <c r="O27" s="11"/>
      <c r="P27" s="11"/>
      <c r="Q27" s="11"/>
      <c r="R27" s="11"/>
      <c r="S27" s="11"/>
      <c r="T27" s="11"/>
      <c r="U27" s="11"/>
      <c r="V27" s="11"/>
      <c r="Y27" s="226"/>
      <c r="Z27" s="68">
        <v>17</v>
      </c>
      <c r="AA27" s="132"/>
      <c r="AB27" s="69" t="s">
        <v>12</v>
      </c>
      <c r="AC27" s="55"/>
      <c r="AD27" s="3"/>
      <c r="AE27" s="11"/>
    </row>
    <row r="28" spans="2:44" ht="24" customHeight="1" x14ac:dyDescent="0.25">
      <c r="B28" s="27"/>
      <c r="C28" s="28"/>
      <c r="D28" s="28"/>
      <c r="E28" s="28"/>
      <c r="F28" s="28"/>
      <c r="G28" s="28"/>
      <c r="H28" s="28"/>
      <c r="I28" s="28"/>
      <c r="J28" s="28"/>
      <c r="K28" s="28"/>
      <c r="L28" s="28"/>
      <c r="M28" s="28"/>
      <c r="N28" s="28"/>
      <c r="O28" s="28"/>
      <c r="P28" s="11"/>
      <c r="Q28" s="11"/>
      <c r="R28" s="11"/>
      <c r="S28" s="11"/>
      <c r="T28" s="11"/>
      <c r="U28" s="11"/>
      <c r="V28" s="11"/>
      <c r="Y28" s="226"/>
      <c r="Z28" s="65">
        <v>16</v>
      </c>
      <c r="AA28" s="132"/>
      <c r="AB28" s="69" t="s">
        <v>12</v>
      </c>
      <c r="AC28" s="11"/>
      <c r="AD28" s="29"/>
      <c r="AE28" s="56"/>
    </row>
    <row r="29" spans="2:44" ht="24" customHeight="1" x14ac:dyDescent="0.25">
      <c r="B29" s="27"/>
      <c r="C29" s="28"/>
      <c r="D29" s="28"/>
      <c r="E29" s="28"/>
      <c r="F29" s="28"/>
      <c r="G29" s="28"/>
      <c r="H29" s="28"/>
      <c r="I29" s="28"/>
      <c r="J29" s="28"/>
      <c r="K29" s="28"/>
      <c r="L29" s="28"/>
      <c r="M29" s="28"/>
      <c r="N29" s="28"/>
      <c r="O29" s="28"/>
      <c r="P29" s="11"/>
      <c r="Q29" s="11"/>
      <c r="R29" s="11"/>
      <c r="S29" s="11"/>
      <c r="T29" s="11"/>
      <c r="U29" s="11"/>
      <c r="V29" s="11"/>
      <c r="Y29" s="226"/>
      <c r="Z29" s="68">
        <v>15</v>
      </c>
      <c r="AA29" s="132"/>
      <c r="AB29" s="69" t="s">
        <v>12</v>
      </c>
      <c r="AC29" s="11"/>
      <c r="AD29" s="29"/>
      <c r="AE29" s="56"/>
    </row>
    <row r="30" spans="2:44" ht="24" customHeight="1" x14ac:dyDescent="0.25">
      <c r="B30" s="27"/>
      <c r="C30" s="28"/>
      <c r="D30" s="28"/>
      <c r="E30" s="28"/>
      <c r="F30" s="28"/>
      <c r="G30" s="28"/>
      <c r="H30" s="28"/>
      <c r="I30" s="28"/>
      <c r="J30" s="28"/>
      <c r="K30" s="28"/>
      <c r="L30" s="28"/>
      <c r="M30" s="28"/>
      <c r="N30" s="28"/>
      <c r="O30" s="28"/>
      <c r="P30" s="11"/>
      <c r="Q30" s="11"/>
      <c r="R30" s="11"/>
      <c r="S30" s="11"/>
      <c r="T30" s="11"/>
      <c r="U30" s="11"/>
      <c r="V30" s="11"/>
      <c r="Y30" s="226"/>
      <c r="Z30" s="65">
        <v>14</v>
      </c>
      <c r="AA30" s="132"/>
      <c r="AB30" s="69" t="s">
        <v>12</v>
      </c>
      <c r="AC30" s="11"/>
      <c r="AD30" s="29"/>
      <c r="AE30" s="56"/>
    </row>
    <row r="31" spans="2:44" ht="24" customHeight="1" x14ac:dyDescent="0.25">
      <c r="B31" s="27"/>
      <c r="C31" s="28"/>
      <c r="D31" s="28"/>
      <c r="E31" s="28"/>
      <c r="F31" s="28"/>
      <c r="G31" s="28"/>
      <c r="H31" s="28"/>
      <c r="I31" s="28"/>
      <c r="J31" s="28"/>
      <c r="K31" s="28"/>
      <c r="L31" s="28"/>
      <c r="M31" s="28"/>
      <c r="N31" s="28"/>
      <c r="O31" s="28"/>
      <c r="P31" s="11"/>
      <c r="Q31" s="11"/>
      <c r="R31" s="11"/>
      <c r="S31" s="11"/>
      <c r="T31" s="11"/>
      <c r="U31" s="11"/>
      <c r="V31" s="11"/>
      <c r="Y31" s="226"/>
      <c r="Z31" s="68">
        <v>13</v>
      </c>
      <c r="AA31" s="132"/>
      <c r="AB31" s="69" t="s">
        <v>12</v>
      </c>
      <c r="AC31" s="11"/>
      <c r="AD31" s="29"/>
      <c r="AE31" s="56"/>
    </row>
    <row r="32" spans="2:44" ht="24" customHeight="1" x14ac:dyDescent="0.25">
      <c r="B32" s="27"/>
      <c r="C32" s="28"/>
      <c r="D32" s="28"/>
      <c r="E32" s="28"/>
      <c r="F32" s="28"/>
      <c r="G32" s="28"/>
      <c r="H32" s="28"/>
      <c r="I32" s="28"/>
      <c r="J32" s="28"/>
      <c r="K32" s="28"/>
      <c r="L32" s="28"/>
      <c r="M32" s="28"/>
      <c r="N32" s="28"/>
      <c r="O32" s="28"/>
      <c r="P32" s="11"/>
      <c r="Q32" s="11"/>
      <c r="R32" s="11"/>
      <c r="S32" s="11"/>
      <c r="T32" s="11"/>
      <c r="U32" s="11"/>
      <c r="V32" s="11"/>
      <c r="Y32" s="226"/>
      <c r="Z32" s="65">
        <v>12</v>
      </c>
      <c r="AA32" s="132"/>
      <c r="AB32" s="69" t="s">
        <v>12</v>
      </c>
      <c r="AC32" s="11"/>
      <c r="AD32" s="29"/>
      <c r="AE32" s="56"/>
    </row>
    <row r="33" spans="2:35" ht="24" customHeight="1" x14ac:dyDescent="0.25">
      <c r="B33" s="27"/>
      <c r="C33" s="28"/>
      <c r="D33" s="28"/>
      <c r="E33" s="28"/>
      <c r="F33" s="28"/>
      <c r="G33" s="28"/>
      <c r="H33" s="28"/>
      <c r="I33" s="28"/>
      <c r="J33" s="28"/>
      <c r="K33" s="28"/>
      <c r="L33" s="28"/>
      <c r="M33" s="28"/>
      <c r="N33" s="28"/>
      <c r="O33" s="28"/>
      <c r="P33" s="11"/>
      <c r="Q33" s="11"/>
      <c r="R33" s="11"/>
      <c r="S33" s="11"/>
      <c r="T33" s="11"/>
      <c r="U33" s="11"/>
      <c r="V33" s="11"/>
      <c r="Y33" s="226"/>
      <c r="Z33" s="68">
        <v>11</v>
      </c>
      <c r="AA33" s="132"/>
      <c r="AB33" s="69" t="s">
        <v>12</v>
      </c>
      <c r="AC33" s="11"/>
      <c r="AD33" s="29"/>
      <c r="AE33" s="56"/>
    </row>
    <row r="34" spans="2:35" ht="24" customHeight="1" x14ac:dyDescent="0.25">
      <c r="B34" s="27"/>
      <c r="C34" s="28"/>
      <c r="D34" s="28"/>
      <c r="E34" s="28"/>
      <c r="F34" s="28"/>
      <c r="G34" s="28"/>
      <c r="H34" s="28"/>
      <c r="I34" s="28"/>
      <c r="J34" s="28"/>
      <c r="K34" s="28"/>
      <c r="L34" s="28"/>
      <c r="M34" s="28"/>
      <c r="N34" s="28"/>
      <c r="O34" s="28"/>
      <c r="P34" s="11"/>
      <c r="Q34" s="11"/>
      <c r="R34" s="11"/>
      <c r="S34" s="11"/>
      <c r="T34" s="11"/>
      <c r="U34" s="11"/>
      <c r="V34" s="11"/>
      <c r="Y34" s="226"/>
      <c r="Z34" s="65">
        <v>10</v>
      </c>
      <c r="AA34" s="132"/>
      <c r="AB34" s="69" t="s">
        <v>12</v>
      </c>
      <c r="AC34" s="11"/>
      <c r="AD34" s="29"/>
      <c r="AE34" s="56"/>
    </row>
    <row r="35" spans="2:35" ht="24" customHeight="1" x14ac:dyDescent="0.25">
      <c r="B35" s="27"/>
      <c r="C35" s="28"/>
      <c r="D35" s="28"/>
      <c r="E35" s="28"/>
      <c r="F35" s="28"/>
      <c r="G35" s="28"/>
      <c r="H35" s="28"/>
      <c r="I35" s="28"/>
      <c r="J35" s="28"/>
      <c r="K35" s="28"/>
      <c r="L35" s="28"/>
      <c r="M35" s="28"/>
      <c r="N35" s="28"/>
      <c r="O35" s="28"/>
      <c r="P35" s="11"/>
      <c r="Q35" s="11"/>
      <c r="R35" s="11"/>
      <c r="S35" s="11"/>
      <c r="T35" s="11"/>
      <c r="U35" s="11"/>
      <c r="V35" s="11"/>
      <c r="Y35" s="226"/>
      <c r="Z35" s="68">
        <v>9</v>
      </c>
      <c r="AA35" s="132"/>
      <c r="AB35" s="69" t="s">
        <v>12</v>
      </c>
      <c r="AC35" s="11"/>
      <c r="AD35" s="29"/>
      <c r="AE35" s="56"/>
    </row>
    <row r="36" spans="2:35" ht="24" customHeight="1" x14ac:dyDescent="0.25">
      <c r="B36" s="27"/>
      <c r="C36" s="28"/>
      <c r="D36" s="28"/>
      <c r="E36" s="28"/>
      <c r="F36" s="28"/>
      <c r="G36" s="28"/>
      <c r="H36" s="28"/>
      <c r="I36" s="28"/>
      <c r="J36" s="28"/>
      <c r="K36" s="28"/>
      <c r="L36" s="28"/>
      <c r="M36" s="28"/>
      <c r="N36" s="28"/>
      <c r="O36" s="28"/>
      <c r="P36" s="11"/>
      <c r="Q36" s="11"/>
      <c r="R36" s="11"/>
      <c r="S36" s="11"/>
      <c r="T36" s="11"/>
      <c r="U36" s="11"/>
      <c r="V36" s="11"/>
      <c r="Y36" s="226"/>
      <c r="Z36" s="65">
        <v>8</v>
      </c>
      <c r="AA36" s="132"/>
      <c r="AB36" s="69" t="s">
        <v>12</v>
      </c>
      <c r="AC36" s="11"/>
      <c r="AD36" s="29"/>
      <c r="AE36" s="56"/>
    </row>
    <row r="37" spans="2:35" ht="24" customHeight="1" x14ac:dyDescent="0.25">
      <c r="B37" s="9"/>
      <c r="C37" s="10"/>
      <c r="D37" s="10"/>
      <c r="E37" s="10"/>
      <c r="F37" s="10"/>
      <c r="G37" s="10"/>
      <c r="H37" s="10"/>
      <c r="I37" s="10"/>
      <c r="J37" s="10"/>
      <c r="K37" s="10"/>
      <c r="L37" s="10"/>
      <c r="M37" s="10"/>
      <c r="N37" s="10"/>
      <c r="O37" s="10"/>
      <c r="P37" s="11"/>
      <c r="Q37" s="11"/>
      <c r="R37" s="11"/>
      <c r="S37" s="11"/>
      <c r="T37" s="11"/>
      <c r="U37" s="11"/>
      <c r="V37" s="11"/>
      <c r="Y37" s="226"/>
      <c r="Z37" s="68">
        <v>7</v>
      </c>
      <c r="AA37" s="132"/>
      <c r="AB37" s="69" t="s">
        <v>12</v>
      </c>
      <c r="AC37" s="11"/>
      <c r="AD37" s="13"/>
      <c r="AE37" s="9"/>
    </row>
    <row r="38" spans="2:35" ht="24" customHeight="1" x14ac:dyDescent="0.25">
      <c r="B38" s="9"/>
      <c r="C38" s="11"/>
      <c r="D38" s="11"/>
      <c r="E38" s="11"/>
      <c r="F38" s="11"/>
      <c r="G38" s="11"/>
      <c r="H38" s="11"/>
      <c r="I38" s="11"/>
      <c r="J38" s="11"/>
      <c r="K38" s="11"/>
      <c r="L38" s="11"/>
      <c r="M38" s="11"/>
      <c r="N38" s="11"/>
      <c r="O38" s="11"/>
      <c r="P38" s="11"/>
      <c r="Q38" s="11"/>
      <c r="R38" s="11"/>
      <c r="S38" s="11"/>
      <c r="T38" s="11"/>
      <c r="U38" s="11"/>
      <c r="V38" s="11"/>
      <c r="Y38" s="226"/>
      <c r="Z38" s="65">
        <v>6</v>
      </c>
      <c r="AA38" s="132"/>
      <c r="AB38" s="69" t="s">
        <v>12</v>
      </c>
      <c r="AC38" s="11"/>
      <c r="AD38" s="3"/>
      <c r="AE38" s="9"/>
    </row>
    <row r="39" spans="2:35" ht="24" customHeight="1" x14ac:dyDescent="0.25">
      <c r="B39" s="9"/>
      <c r="C39" s="53"/>
      <c r="D39" s="53"/>
      <c r="E39" s="53"/>
      <c r="F39" s="53"/>
      <c r="G39" s="53"/>
      <c r="H39" s="53"/>
      <c r="I39" s="53"/>
      <c r="J39" s="53"/>
      <c r="K39" s="53"/>
      <c r="L39" s="53"/>
      <c r="M39" s="53"/>
      <c r="N39" s="53"/>
      <c r="O39" s="53"/>
      <c r="P39" s="53"/>
      <c r="Q39" s="53"/>
      <c r="R39" s="53"/>
      <c r="S39" s="53"/>
      <c r="T39" s="53"/>
      <c r="U39" s="53"/>
      <c r="V39" s="53"/>
      <c r="Y39" s="226"/>
      <c r="Z39" s="68">
        <v>5</v>
      </c>
      <c r="AA39" s="132"/>
      <c r="AB39" s="69" t="s">
        <v>12</v>
      </c>
      <c r="AC39" s="11"/>
      <c r="AD39" s="3"/>
      <c r="AE39" s="9"/>
    </row>
    <row r="40" spans="2:35" ht="24" customHeight="1" x14ac:dyDescent="0.25">
      <c r="B40" s="9"/>
      <c r="C40" s="57"/>
      <c r="D40" s="57"/>
      <c r="E40" s="57"/>
      <c r="F40" s="57"/>
      <c r="G40" s="57"/>
      <c r="H40" s="57"/>
      <c r="I40" s="57"/>
      <c r="J40" s="57"/>
      <c r="K40" s="57"/>
      <c r="L40" s="57"/>
      <c r="M40" s="57"/>
      <c r="N40" s="57"/>
      <c r="O40" s="57"/>
      <c r="P40" s="53"/>
      <c r="Q40" s="53"/>
      <c r="R40" s="53"/>
      <c r="S40" s="53"/>
      <c r="T40" s="53"/>
      <c r="U40" s="53"/>
      <c r="V40" s="53"/>
      <c r="Y40" s="226"/>
      <c r="Z40" s="65">
        <v>4</v>
      </c>
      <c r="AA40" s="132"/>
      <c r="AB40" s="69" t="s">
        <v>12</v>
      </c>
      <c r="AC40" s="53"/>
      <c r="AD40" s="1"/>
      <c r="AE40" s="11"/>
    </row>
    <row r="41" spans="2:35" ht="24" customHeight="1" x14ac:dyDescent="0.25">
      <c r="B41" s="9"/>
      <c r="C41" s="58"/>
      <c r="D41" s="58"/>
      <c r="E41" s="58"/>
      <c r="F41" s="58"/>
      <c r="G41" s="58"/>
      <c r="H41" s="58"/>
      <c r="I41" s="58"/>
      <c r="J41" s="58"/>
      <c r="K41" s="58"/>
      <c r="L41" s="58"/>
      <c r="M41" s="58"/>
      <c r="N41" s="58"/>
      <c r="O41" s="58"/>
      <c r="P41" s="53"/>
      <c r="Q41" s="53"/>
      <c r="R41" s="53"/>
      <c r="S41" s="53"/>
      <c r="T41" s="53"/>
      <c r="U41" s="53"/>
      <c r="V41" s="53"/>
      <c r="Y41" s="226"/>
      <c r="Z41" s="68">
        <v>3</v>
      </c>
      <c r="AA41" s="132"/>
      <c r="AB41" s="69" t="s">
        <v>12</v>
      </c>
      <c r="AC41" s="53"/>
      <c r="AD41" s="1"/>
      <c r="AE41" s="9"/>
    </row>
    <row r="42" spans="2:35" ht="24" customHeight="1" x14ac:dyDescent="0.25">
      <c r="B42" s="27"/>
      <c r="C42" s="59"/>
      <c r="D42" s="59"/>
      <c r="E42" s="59"/>
      <c r="F42" s="59"/>
      <c r="G42" s="59"/>
      <c r="H42" s="59"/>
      <c r="I42" s="59"/>
      <c r="J42" s="59"/>
      <c r="K42" s="59"/>
      <c r="L42" s="59"/>
      <c r="M42" s="59"/>
      <c r="N42" s="59"/>
      <c r="O42" s="59"/>
      <c r="P42" s="53"/>
      <c r="Q42" s="53"/>
      <c r="R42" s="53"/>
      <c r="S42" s="53"/>
      <c r="T42" s="53"/>
      <c r="U42" s="53"/>
      <c r="V42" s="53"/>
      <c r="Y42" s="226"/>
      <c r="Z42" s="65">
        <v>2</v>
      </c>
      <c r="AA42" s="132">
        <v>200</v>
      </c>
      <c r="AB42" s="69" t="s">
        <v>12</v>
      </c>
      <c r="AC42" s="53"/>
      <c r="AD42" s="29"/>
      <c r="AE42" s="56"/>
    </row>
    <row r="43" spans="2:35" ht="24" customHeight="1" x14ac:dyDescent="0.25">
      <c r="B43" s="9"/>
      <c r="C43" s="62"/>
      <c r="D43" s="62"/>
      <c r="E43" s="62"/>
      <c r="F43" s="62"/>
      <c r="G43" s="62"/>
      <c r="H43" s="62"/>
      <c r="I43" s="62"/>
      <c r="J43" s="62"/>
      <c r="K43" s="62"/>
      <c r="L43" s="62"/>
      <c r="M43" s="62"/>
      <c r="N43" s="62"/>
      <c r="O43" s="62"/>
      <c r="P43" s="53"/>
      <c r="Q43" s="53"/>
      <c r="R43" s="53"/>
      <c r="S43" s="53"/>
      <c r="T43" s="53"/>
      <c r="U43" s="53"/>
      <c r="V43" s="53"/>
      <c r="Y43" s="226"/>
      <c r="Z43" s="68">
        <v>1</v>
      </c>
      <c r="AA43" s="132">
        <v>200</v>
      </c>
      <c r="AB43" s="69" t="s">
        <v>12</v>
      </c>
      <c r="AC43" s="53"/>
      <c r="AD43" s="13"/>
      <c r="AE43" s="9"/>
    </row>
    <row r="44" spans="2:35" ht="15" customHeight="1" x14ac:dyDescent="0.25">
      <c r="B44" s="9"/>
      <c r="C44" s="57"/>
      <c r="D44" s="57"/>
      <c r="E44" s="57"/>
      <c r="F44" s="57"/>
      <c r="G44" s="57"/>
      <c r="H44" s="57"/>
      <c r="I44" s="57"/>
      <c r="J44" s="57"/>
      <c r="K44" s="57"/>
      <c r="L44" s="57"/>
      <c r="M44" s="57"/>
      <c r="N44" s="57"/>
      <c r="O44" s="57"/>
      <c r="P44" s="53"/>
      <c r="Q44" s="53"/>
      <c r="R44" s="53"/>
      <c r="S44" s="53"/>
      <c r="T44" s="53"/>
      <c r="U44" s="53"/>
      <c r="V44" s="53"/>
      <c r="Y44" s="226"/>
      <c r="Z44" s="53"/>
      <c r="AA44" s="53"/>
      <c r="AB44" s="53"/>
      <c r="AC44" s="53"/>
      <c r="AD44" s="1"/>
      <c r="AE44" s="11"/>
    </row>
    <row r="45" spans="2:35" ht="15" customHeight="1" x14ac:dyDescent="0.25">
      <c r="B45" s="9"/>
      <c r="C45" s="235" t="s">
        <v>17</v>
      </c>
      <c r="D45" s="235"/>
      <c r="E45" s="235"/>
      <c r="F45" s="235"/>
      <c r="G45" s="235"/>
      <c r="H45" s="235"/>
      <c r="I45" s="235"/>
      <c r="J45" s="235"/>
      <c r="K45" s="235"/>
      <c r="L45" s="235"/>
      <c r="M45" s="235"/>
      <c r="N45" s="235"/>
      <c r="O45" s="235"/>
      <c r="P45" s="235"/>
      <c r="Q45" s="235"/>
      <c r="R45" s="235"/>
      <c r="S45" s="235"/>
      <c r="T45" s="235"/>
      <c r="U45" s="235"/>
      <c r="V45" s="235"/>
      <c r="W45" s="85"/>
      <c r="AC45" s="53"/>
      <c r="AD45" s="2"/>
      <c r="AE45" s="9"/>
    </row>
    <row r="46" spans="2:35" s="63" customFormat="1" ht="18" customHeight="1" x14ac:dyDescent="0.25">
      <c r="B46" s="64"/>
      <c r="C46" s="65">
        <v>20</v>
      </c>
      <c r="D46" s="101">
        <v>19</v>
      </c>
      <c r="E46" s="65">
        <v>18</v>
      </c>
      <c r="F46" s="101">
        <v>17</v>
      </c>
      <c r="G46" s="65">
        <v>16</v>
      </c>
      <c r="H46" s="101">
        <v>15</v>
      </c>
      <c r="I46" s="65">
        <v>14</v>
      </c>
      <c r="J46" s="101">
        <v>13</v>
      </c>
      <c r="K46" s="65">
        <v>12</v>
      </c>
      <c r="L46" s="101">
        <v>11</v>
      </c>
      <c r="M46" s="65">
        <v>10</v>
      </c>
      <c r="N46" s="101">
        <v>9</v>
      </c>
      <c r="O46" s="65">
        <v>8</v>
      </c>
      <c r="P46" s="101">
        <v>7</v>
      </c>
      <c r="Q46" s="65">
        <v>6</v>
      </c>
      <c r="R46" s="101">
        <v>5</v>
      </c>
      <c r="S46" s="65">
        <v>4</v>
      </c>
      <c r="T46" s="101">
        <v>3</v>
      </c>
      <c r="U46" s="65">
        <v>2</v>
      </c>
      <c r="V46" s="101">
        <v>1</v>
      </c>
      <c r="W46" s="107"/>
      <c r="X46" s="51"/>
      <c r="Y46" s="108"/>
      <c r="Z46" s="108"/>
      <c r="AA46" s="51"/>
      <c r="AB46" s="51"/>
      <c r="AC46" s="51"/>
      <c r="AD46" s="33"/>
      <c r="AE46" s="64"/>
    </row>
    <row r="47" spans="2:35" ht="24" customHeight="1" x14ac:dyDescent="0.25">
      <c r="B47" s="9"/>
      <c r="C47" s="131"/>
      <c r="D47" s="131"/>
      <c r="E47" s="131"/>
      <c r="F47" s="131"/>
      <c r="G47" s="131"/>
      <c r="H47" s="131"/>
      <c r="I47" s="131"/>
      <c r="J47" s="131"/>
      <c r="K47" s="131"/>
      <c r="L47" s="131"/>
      <c r="M47" s="131"/>
      <c r="N47" s="131"/>
      <c r="O47" s="131"/>
      <c r="P47" s="131"/>
      <c r="Q47" s="132"/>
      <c r="R47" s="132"/>
      <c r="S47" s="132"/>
      <c r="T47" s="132"/>
      <c r="U47" s="132">
        <v>150</v>
      </c>
      <c r="V47" s="146">
        <v>200</v>
      </c>
      <c r="W47" s="85"/>
      <c r="AD47" s="3"/>
      <c r="AE47" s="9"/>
      <c r="AI47" s="4"/>
    </row>
    <row r="48" spans="2:35" ht="15" customHeight="1" x14ac:dyDescent="0.25">
      <c r="B48" s="9"/>
      <c r="C48" s="69" t="s">
        <v>12</v>
      </c>
      <c r="D48" s="68" t="s">
        <v>12</v>
      </c>
      <c r="E48" s="69" t="s">
        <v>12</v>
      </c>
      <c r="F48" s="69" t="s">
        <v>12</v>
      </c>
      <c r="G48" s="68" t="s">
        <v>12</v>
      </c>
      <c r="H48" s="69" t="s">
        <v>12</v>
      </c>
      <c r="I48" s="69" t="s">
        <v>12</v>
      </c>
      <c r="J48" s="68" t="s">
        <v>12</v>
      </c>
      <c r="K48" s="69" t="s">
        <v>12</v>
      </c>
      <c r="L48" s="69" t="s">
        <v>12</v>
      </c>
      <c r="M48" s="68" t="s">
        <v>12</v>
      </c>
      <c r="N48" s="69" t="s">
        <v>12</v>
      </c>
      <c r="O48" s="69" t="s">
        <v>12</v>
      </c>
      <c r="P48" s="68" t="s">
        <v>12</v>
      </c>
      <c r="Q48" s="69" t="s">
        <v>12</v>
      </c>
      <c r="R48" s="69" t="s">
        <v>12</v>
      </c>
      <c r="S48" s="68" t="s">
        <v>12</v>
      </c>
      <c r="T48" s="69" t="s">
        <v>12</v>
      </c>
      <c r="U48" s="69" t="s">
        <v>12</v>
      </c>
      <c r="V48" s="68" t="s">
        <v>12</v>
      </c>
      <c r="W48" s="53"/>
      <c r="X48" s="230" t="s">
        <v>8</v>
      </c>
      <c r="Y48" s="230"/>
      <c r="Z48" s="148"/>
      <c r="AD48" s="3"/>
      <c r="AE48" s="9"/>
      <c r="AI48" s="4"/>
    </row>
    <row r="49" spans="2:44" ht="15" customHeight="1" x14ac:dyDescent="0.25">
      <c r="B49" s="9"/>
      <c r="C49" s="127"/>
      <c r="D49" s="228" t="s">
        <v>49</v>
      </c>
      <c r="E49" s="228"/>
      <c r="F49" s="228"/>
      <c r="G49" s="228"/>
      <c r="H49" s="228"/>
      <c r="I49" s="228"/>
      <c r="J49" s="228"/>
      <c r="K49" s="228"/>
      <c r="L49" s="228"/>
      <c r="M49" s="228"/>
      <c r="N49" s="228"/>
      <c r="O49" s="228"/>
      <c r="P49" s="228"/>
      <c r="Q49" s="228"/>
      <c r="R49" s="228"/>
      <c r="S49" s="228"/>
      <c r="T49" s="228"/>
      <c r="U49" s="53"/>
      <c r="V49" s="53"/>
      <c r="W49" s="85"/>
      <c r="X49" s="53"/>
      <c r="Y49" s="53"/>
      <c r="Z49" s="53"/>
      <c r="AA49" s="53"/>
      <c r="AB49" s="53"/>
      <c r="AC49" s="227"/>
      <c r="AD49" s="5"/>
      <c r="AE49" s="9"/>
      <c r="AI49" s="4"/>
    </row>
    <row r="50" spans="2:44" ht="15" customHeight="1" x14ac:dyDescent="0.25">
      <c r="B50" s="9"/>
      <c r="C50" s="53"/>
      <c r="D50" s="229"/>
      <c r="E50" s="229"/>
      <c r="F50" s="229"/>
      <c r="G50" s="229"/>
      <c r="H50" s="229"/>
      <c r="I50" s="229"/>
      <c r="J50" s="229"/>
      <c r="K50" s="229"/>
      <c r="L50" s="229"/>
      <c r="M50" s="229"/>
      <c r="N50" s="229"/>
      <c r="O50" s="229"/>
      <c r="P50" s="229"/>
      <c r="Q50" s="229"/>
      <c r="R50" s="229"/>
      <c r="S50" s="229"/>
      <c r="T50" s="229"/>
      <c r="U50" s="53"/>
      <c r="X50" s="53"/>
      <c r="Y50" s="53"/>
      <c r="Z50" s="53"/>
      <c r="AA50" s="53"/>
      <c r="AB50" s="53"/>
      <c r="AC50" s="227"/>
      <c r="AD50" s="5"/>
      <c r="AE50" s="11"/>
      <c r="AI50" s="4"/>
    </row>
    <row r="51" spans="2:44" ht="9.75" customHeight="1" x14ac:dyDescent="0.25">
      <c r="B51" s="9"/>
      <c r="C51" s="53"/>
      <c r="D51" s="53"/>
      <c r="E51" s="53"/>
      <c r="F51" s="53"/>
      <c r="G51" s="53"/>
      <c r="H51" s="53"/>
      <c r="I51" s="53"/>
      <c r="J51" s="53"/>
      <c r="K51" s="53"/>
      <c r="L51" s="53"/>
      <c r="M51" s="53"/>
      <c r="N51" s="53"/>
      <c r="O51" s="53"/>
      <c r="P51" s="70"/>
      <c r="Q51" s="70"/>
      <c r="R51" s="70"/>
      <c r="S51" s="70"/>
      <c r="T51" s="53"/>
      <c r="U51" s="53"/>
      <c r="V51" s="53"/>
      <c r="W51" s="53"/>
      <c r="X51" s="53"/>
      <c r="Y51" s="53"/>
      <c r="Z51" s="53"/>
      <c r="AA51" s="53"/>
      <c r="AB51" s="53"/>
      <c r="AC51" s="127"/>
      <c r="AD51" s="2"/>
      <c r="AE51" s="11"/>
      <c r="AI51" s="4"/>
    </row>
    <row r="52" spans="2:44" ht="166.5" customHeight="1" x14ac:dyDescent="0.25">
      <c r="B52" s="9"/>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127"/>
      <c r="AD52" s="2"/>
      <c r="AE52" s="11"/>
      <c r="AI52" s="4"/>
    </row>
    <row r="53" spans="2:44" ht="15" customHeight="1" x14ac:dyDescent="0.25">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6"/>
      <c r="AD53" s="7"/>
      <c r="AE53" s="11"/>
      <c r="AI53" s="4"/>
    </row>
    <row r="54" spans="2:44" ht="17.25" customHeight="1" x14ac:dyDescent="0.25">
      <c r="B54" s="24"/>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24"/>
      <c r="AD54" s="18"/>
      <c r="AE54" s="11"/>
      <c r="AI54" s="4"/>
    </row>
    <row r="55" spans="2:44" ht="5.25" customHeight="1" x14ac:dyDescent="0.25">
      <c r="B55" s="19"/>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5"/>
      <c r="AE55" s="18"/>
      <c r="AI55" s="4"/>
    </row>
    <row r="56" spans="2:44" ht="15.75" customHeight="1" x14ac:dyDescent="0.25">
      <c r="B56" s="9"/>
      <c r="C56" s="141" t="s">
        <v>60</v>
      </c>
      <c r="D56" s="71"/>
      <c r="E56" s="72" t="s">
        <v>25</v>
      </c>
      <c r="O56" s="71"/>
      <c r="Q56" s="73"/>
      <c r="R56" s="73"/>
      <c r="S56" s="73"/>
      <c r="T56" s="72"/>
      <c r="U56" s="72"/>
      <c r="V56" s="73"/>
      <c r="W56" s="73"/>
      <c r="X56" s="73"/>
      <c r="Y56" s="73"/>
      <c r="Z56" s="73"/>
      <c r="AA56" s="73"/>
      <c r="AB56" s="50"/>
      <c r="AC56" s="11"/>
      <c r="AD56" s="3"/>
      <c r="AE56" s="18"/>
      <c r="AI56" s="4"/>
    </row>
    <row r="57" spans="2:44" ht="12" customHeight="1" x14ac:dyDescent="0.25">
      <c r="B57" s="9"/>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3"/>
      <c r="AE57" s="18"/>
    </row>
    <row r="58" spans="2:44" ht="24" customHeight="1" x14ac:dyDescent="0.25">
      <c r="B58" s="9"/>
      <c r="C58" s="11"/>
      <c r="D58" s="206" t="s">
        <v>6</v>
      </c>
      <c r="E58" s="200"/>
      <c r="F58" s="200"/>
      <c r="G58" s="200"/>
      <c r="H58" s="200"/>
      <c r="I58" s="200"/>
      <c r="J58" s="200"/>
      <c r="K58" s="200"/>
      <c r="L58" s="200"/>
      <c r="M58" s="200"/>
      <c r="N58" s="200"/>
      <c r="O58" s="208">
        <f>$D$81</f>
        <v>3.6713943043113111</v>
      </c>
      <c r="P58" s="233"/>
      <c r="Q58" s="231" t="s">
        <v>7</v>
      </c>
      <c r="R58" s="232"/>
      <c r="S58" s="37"/>
      <c r="AC58" s="11"/>
      <c r="AD58" s="3"/>
      <c r="AE58" s="18"/>
    </row>
    <row r="59" spans="2:44" ht="9" customHeight="1" x14ac:dyDescent="0.25">
      <c r="B59" s="9"/>
      <c r="C59" s="11"/>
      <c r="E59" s="74"/>
      <c r="F59" s="74"/>
      <c r="G59" s="74"/>
      <c r="H59" s="74"/>
      <c r="I59" s="74"/>
      <c r="J59" s="74"/>
      <c r="K59" s="74"/>
      <c r="L59" s="74"/>
      <c r="M59" s="74"/>
      <c r="N59" s="74"/>
      <c r="O59" s="74"/>
      <c r="P59" s="74"/>
      <c r="Q59" s="75"/>
      <c r="R59" s="76"/>
      <c r="S59" s="55"/>
      <c r="Z59" s="74"/>
      <c r="AA59" s="74"/>
      <c r="AB59" s="74"/>
      <c r="AC59" s="11"/>
      <c r="AD59" s="3"/>
      <c r="AE59" s="18"/>
    </row>
    <row r="60" spans="2:44" ht="24" customHeight="1" x14ac:dyDescent="0.25">
      <c r="B60" s="9"/>
      <c r="C60" s="11"/>
      <c r="D60" s="206" t="s">
        <v>14</v>
      </c>
      <c r="E60" s="200"/>
      <c r="F60" s="200"/>
      <c r="G60" s="200"/>
      <c r="H60" s="200"/>
      <c r="I60" s="200"/>
      <c r="J60" s="200"/>
      <c r="K60" s="200"/>
      <c r="L60" s="200"/>
      <c r="M60" s="200"/>
      <c r="N60" s="200"/>
      <c r="O60" s="208">
        <f>MAX(C76:AP76)</f>
        <v>3.9161539245987318</v>
      </c>
      <c r="P60" s="209"/>
      <c r="Q60" s="231" t="s">
        <v>7</v>
      </c>
      <c r="R60" s="232"/>
      <c r="S60" s="111"/>
      <c r="AC60" s="11"/>
      <c r="AD60" s="3"/>
      <c r="AE60" s="18"/>
    </row>
    <row r="61" spans="2:44" ht="9" customHeight="1" x14ac:dyDescent="0.25">
      <c r="B61" s="9"/>
      <c r="C61" s="11"/>
      <c r="D61" s="98"/>
      <c r="E61" s="98"/>
      <c r="F61" s="98"/>
      <c r="G61" s="98"/>
      <c r="H61" s="98"/>
      <c r="I61" s="98"/>
      <c r="J61" s="98"/>
      <c r="K61" s="98"/>
      <c r="L61" s="98"/>
      <c r="M61" s="98"/>
      <c r="N61" s="98"/>
      <c r="O61" s="98"/>
      <c r="P61" s="98"/>
      <c r="Q61" s="98"/>
      <c r="R61" s="98"/>
      <c r="AC61" s="11"/>
      <c r="AD61" s="3"/>
      <c r="AE61" s="18"/>
    </row>
    <row r="62" spans="2:44" ht="24" customHeight="1" x14ac:dyDescent="0.25">
      <c r="B62" s="9"/>
      <c r="C62" s="11"/>
      <c r="D62" s="206" t="s">
        <v>68</v>
      </c>
      <c r="E62" s="200"/>
      <c r="F62" s="200"/>
      <c r="G62" s="200"/>
      <c r="H62" s="200"/>
      <c r="I62" s="200"/>
      <c r="J62" s="200"/>
      <c r="K62" s="200"/>
      <c r="L62" s="200"/>
      <c r="M62" s="200"/>
      <c r="N62" s="200"/>
      <c r="O62" s="208" t="e">
        <f>O58/(((S13*60)+V13)/3600)</f>
        <v>#DIV/0!</v>
      </c>
      <c r="P62" s="233"/>
      <c r="Q62" s="231" t="s">
        <v>34</v>
      </c>
      <c r="R62" s="232"/>
      <c r="AD62" s="3"/>
      <c r="AF62" s="14"/>
      <c r="AG62" s="14"/>
      <c r="AH62" s="14"/>
      <c r="AI62" s="14"/>
      <c r="AJ62" s="14"/>
      <c r="AK62" s="14"/>
      <c r="AL62" s="14"/>
      <c r="AM62" s="14"/>
      <c r="AN62" s="14"/>
      <c r="AO62" s="11"/>
      <c r="AP62" s="11"/>
      <c r="AR62" s="18"/>
    </row>
    <row r="63" spans="2:44" ht="9" customHeight="1" x14ac:dyDescent="0.25">
      <c r="B63" s="9"/>
      <c r="C63" s="11"/>
      <c r="D63" s="98"/>
      <c r="E63" s="98"/>
      <c r="F63" s="98"/>
      <c r="G63" s="98"/>
      <c r="H63" s="98"/>
      <c r="I63" s="98"/>
      <c r="J63" s="98"/>
      <c r="K63" s="98"/>
      <c r="L63" s="98"/>
      <c r="M63" s="98"/>
      <c r="N63" s="98"/>
      <c r="O63" s="98"/>
      <c r="P63" s="98"/>
      <c r="S63" s="98"/>
      <c r="T63" s="98"/>
      <c r="AD63" s="3"/>
      <c r="AF63" s="14"/>
      <c r="AG63" s="14"/>
      <c r="AH63" s="14"/>
      <c r="AI63" s="14"/>
      <c r="AJ63" s="14"/>
      <c r="AK63" s="14"/>
      <c r="AL63" s="14"/>
      <c r="AM63" s="14"/>
      <c r="AN63" s="14"/>
      <c r="AO63" s="11"/>
      <c r="AP63" s="11"/>
      <c r="AR63" s="18"/>
    </row>
    <row r="64" spans="2:44" ht="24" customHeight="1" x14ac:dyDescent="0.25">
      <c r="B64" s="9"/>
      <c r="C64" s="11"/>
      <c r="D64" s="206" t="s">
        <v>26</v>
      </c>
      <c r="E64" s="200"/>
      <c r="F64" s="200"/>
      <c r="G64" s="200"/>
      <c r="H64" s="200"/>
      <c r="I64" s="200"/>
      <c r="J64" s="200"/>
      <c r="K64" s="200"/>
      <c r="L64" s="200"/>
      <c r="M64" s="200"/>
      <c r="N64" s="200"/>
      <c r="O64" s="210">
        <f>E81/D81</f>
        <v>1.0666666666666667</v>
      </c>
      <c r="P64" s="210"/>
      <c r="Q64" s="37"/>
      <c r="R64" s="37"/>
      <c r="AC64" s="11"/>
      <c r="AD64" s="3"/>
      <c r="AE64" s="18"/>
    </row>
    <row r="65" spans="1:42" ht="17.25" customHeight="1" x14ac:dyDescent="0.25">
      <c r="B65" s="16"/>
      <c r="C65" s="17"/>
      <c r="D65" s="17"/>
      <c r="E65" s="17"/>
      <c r="F65" s="17"/>
      <c r="G65" s="17"/>
      <c r="H65" s="17"/>
      <c r="I65" s="17"/>
      <c r="J65" s="17"/>
      <c r="K65" s="17"/>
      <c r="L65" s="17"/>
      <c r="M65" s="17"/>
      <c r="N65" s="17"/>
      <c r="O65" s="17"/>
      <c r="P65" s="77"/>
      <c r="Q65" s="78"/>
      <c r="R65" s="79"/>
      <c r="S65" s="77"/>
      <c r="T65" s="77"/>
      <c r="U65" s="77"/>
      <c r="V65" s="78"/>
      <c r="W65" s="78"/>
      <c r="X65" s="79"/>
      <c r="Y65" s="77"/>
      <c r="Z65" s="77"/>
      <c r="AA65" s="17"/>
      <c r="AB65" s="17"/>
      <c r="AC65" s="17"/>
      <c r="AD65" s="80"/>
      <c r="AE65" s="18"/>
      <c r="AI65" s="81"/>
      <c r="AJ65" s="82"/>
      <c r="AK65" s="82"/>
      <c r="AL65" s="109"/>
      <c r="AM65" s="53"/>
      <c r="AN65" s="81"/>
    </row>
    <row r="66" spans="1:42" ht="15" customHeight="1" x14ac:dyDescent="0.25">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I66" s="81"/>
      <c r="AJ66" s="225"/>
      <c r="AK66" s="225"/>
      <c r="AL66" s="110"/>
      <c r="AM66" s="111"/>
      <c r="AN66" s="81"/>
    </row>
    <row r="67" spans="1:42" ht="15" customHeight="1" x14ac:dyDescent="0.25">
      <c r="B67" s="205" t="s">
        <v>4</v>
      </c>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84"/>
    </row>
    <row r="68" spans="1:42" x14ac:dyDescent="0.25">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84"/>
    </row>
    <row r="69" spans="1:42" x14ac:dyDescent="0.25">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84"/>
    </row>
    <row r="70" spans="1:42" ht="18" customHeight="1" x14ac:dyDescent="0.25">
      <c r="B70" s="205"/>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84"/>
    </row>
    <row r="71" spans="1:42" ht="13.5" customHeight="1" x14ac:dyDescent="0.25">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row>
    <row r="72" spans="1:42" ht="15" customHeight="1" x14ac:dyDescent="0.25">
      <c r="A72" s="32"/>
      <c r="B72" s="31" t="s">
        <v>70</v>
      </c>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t="s">
        <v>5</v>
      </c>
      <c r="AD72" s="32"/>
      <c r="AE72" s="8"/>
      <c r="AH72" s="147"/>
    </row>
    <row r="73" spans="1:42" s="117" customFormat="1" x14ac:dyDescent="0.25">
      <c r="A73" s="114"/>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6"/>
    </row>
    <row r="74" spans="1:42" s="149" customFormat="1" x14ac:dyDescent="0.25">
      <c r="A74" s="129"/>
      <c r="B74" s="130"/>
      <c r="C74" s="130">
        <v>20</v>
      </c>
      <c r="D74" s="130">
        <v>19</v>
      </c>
      <c r="E74" s="130">
        <v>18</v>
      </c>
      <c r="F74" s="130">
        <v>17</v>
      </c>
      <c r="G74" s="130">
        <v>16</v>
      </c>
      <c r="H74" s="130">
        <v>15</v>
      </c>
      <c r="I74" s="130">
        <v>14</v>
      </c>
      <c r="J74" s="130">
        <v>13</v>
      </c>
      <c r="K74" s="130">
        <v>12</v>
      </c>
      <c r="L74" s="130">
        <v>11</v>
      </c>
      <c r="M74" s="130">
        <v>10</v>
      </c>
      <c r="N74" s="130">
        <v>9</v>
      </c>
      <c r="O74" s="130">
        <v>8</v>
      </c>
      <c r="P74" s="130">
        <v>7</v>
      </c>
      <c r="Q74" s="130">
        <v>6</v>
      </c>
      <c r="R74" s="130">
        <v>5</v>
      </c>
      <c r="S74" s="130">
        <v>4</v>
      </c>
      <c r="T74" s="130">
        <v>3</v>
      </c>
      <c r="U74" s="130">
        <v>2</v>
      </c>
      <c r="V74" s="130">
        <v>1</v>
      </c>
      <c r="W74" s="130">
        <v>1</v>
      </c>
      <c r="X74" s="130">
        <v>2</v>
      </c>
      <c r="Y74" s="130">
        <v>3</v>
      </c>
      <c r="Z74" s="130">
        <v>4</v>
      </c>
      <c r="AA74" s="130">
        <v>5</v>
      </c>
      <c r="AB74" s="130">
        <v>6</v>
      </c>
      <c r="AC74" s="130">
        <v>7</v>
      </c>
      <c r="AD74" s="130">
        <v>8</v>
      </c>
      <c r="AE74" s="130">
        <v>9</v>
      </c>
      <c r="AF74" s="130">
        <v>10</v>
      </c>
      <c r="AG74" s="130">
        <v>11</v>
      </c>
      <c r="AH74" s="130">
        <v>12</v>
      </c>
      <c r="AI74" s="130">
        <v>13</v>
      </c>
      <c r="AJ74" s="130">
        <v>14</v>
      </c>
      <c r="AK74" s="130">
        <v>15</v>
      </c>
      <c r="AL74" s="130">
        <v>16</v>
      </c>
      <c r="AM74" s="130">
        <v>17</v>
      </c>
      <c r="AN74" s="130">
        <v>18</v>
      </c>
      <c r="AO74" s="130">
        <v>19</v>
      </c>
      <c r="AP74" s="130">
        <v>20</v>
      </c>
    </row>
    <row r="75" spans="1:42" s="149" customFormat="1" x14ac:dyDescent="0.25">
      <c r="A75" s="129"/>
      <c r="B75" s="130"/>
      <c r="C75" s="130">
        <f t="shared" ref="C75:AP75" si="0">$T$7</f>
        <v>0</v>
      </c>
      <c r="D75" s="130">
        <f t="shared" si="0"/>
        <v>0</v>
      </c>
      <c r="E75" s="130">
        <f t="shared" si="0"/>
        <v>0</v>
      </c>
      <c r="F75" s="130">
        <f t="shared" si="0"/>
        <v>0</v>
      </c>
      <c r="G75" s="130">
        <f t="shared" si="0"/>
        <v>0</v>
      </c>
      <c r="H75" s="130">
        <f t="shared" si="0"/>
        <v>0</v>
      </c>
      <c r="I75" s="130">
        <f t="shared" si="0"/>
        <v>0</v>
      </c>
      <c r="J75" s="130">
        <f t="shared" si="0"/>
        <v>0</v>
      </c>
      <c r="K75" s="130">
        <f t="shared" si="0"/>
        <v>0</v>
      </c>
      <c r="L75" s="130">
        <f t="shared" si="0"/>
        <v>0</v>
      </c>
      <c r="M75" s="130">
        <f t="shared" si="0"/>
        <v>0</v>
      </c>
      <c r="N75" s="130">
        <f t="shared" si="0"/>
        <v>0</v>
      </c>
      <c r="O75" s="130">
        <f t="shared" si="0"/>
        <v>0</v>
      </c>
      <c r="P75" s="130">
        <f t="shared" si="0"/>
        <v>0</v>
      </c>
      <c r="Q75" s="130">
        <f t="shared" si="0"/>
        <v>0</v>
      </c>
      <c r="R75" s="130">
        <f t="shared" si="0"/>
        <v>0</v>
      </c>
      <c r="S75" s="130">
        <f t="shared" si="0"/>
        <v>0</v>
      </c>
      <c r="T75" s="130">
        <f t="shared" si="0"/>
        <v>0</v>
      </c>
      <c r="U75" s="130">
        <f t="shared" si="0"/>
        <v>0</v>
      </c>
      <c r="V75" s="130">
        <f t="shared" si="0"/>
        <v>0</v>
      </c>
      <c r="W75" s="130">
        <f t="shared" si="0"/>
        <v>0</v>
      </c>
      <c r="X75" s="130">
        <f t="shared" si="0"/>
        <v>0</v>
      </c>
      <c r="Y75" s="130">
        <f t="shared" si="0"/>
        <v>0</v>
      </c>
      <c r="Z75" s="130">
        <f t="shared" si="0"/>
        <v>0</v>
      </c>
      <c r="AA75" s="130">
        <f t="shared" si="0"/>
        <v>0</v>
      </c>
      <c r="AB75" s="130">
        <f t="shared" si="0"/>
        <v>0</v>
      </c>
      <c r="AC75" s="130">
        <f t="shared" si="0"/>
        <v>0</v>
      </c>
      <c r="AD75" s="130">
        <f t="shared" si="0"/>
        <v>0</v>
      </c>
      <c r="AE75" s="130">
        <f t="shared" si="0"/>
        <v>0</v>
      </c>
      <c r="AF75" s="130">
        <f t="shared" si="0"/>
        <v>0</v>
      </c>
      <c r="AG75" s="130">
        <f t="shared" si="0"/>
        <v>0</v>
      </c>
      <c r="AH75" s="130">
        <f t="shared" si="0"/>
        <v>0</v>
      </c>
      <c r="AI75" s="130">
        <f t="shared" si="0"/>
        <v>0</v>
      </c>
      <c r="AJ75" s="130">
        <f t="shared" si="0"/>
        <v>0</v>
      </c>
      <c r="AK75" s="130">
        <f t="shared" si="0"/>
        <v>0</v>
      </c>
      <c r="AL75" s="130">
        <f t="shared" si="0"/>
        <v>0</v>
      </c>
      <c r="AM75" s="130">
        <f t="shared" si="0"/>
        <v>0</v>
      </c>
      <c r="AN75" s="130">
        <f t="shared" si="0"/>
        <v>0</v>
      </c>
      <c r="AO75" s="130">
        <f t="shared" si="0"/>
        <v>0</v>
      </c>
      <c r="AP75" s="130">
        <f t="shared" si="0"/>
        <v>0</v>
      </c>
    </row>
    <row r="76" spans="1:42" s="149" customFormat="1" x14ac:dyDescent="0.25">
      <c r="A76" s="129"/>
      <c r="B76" s="130"/>
      <c r="C76" s="130">
        <f t="shared" ref="C76:V76" si="1">1000*C47/((IF($S$9="Square or Rectangular",$P$11*$V$11,PI()*($P$11/2)^2)))</f>
        <v>0</v>
      </c>
      <c r="D76" s="130">
        <f t="shared" si="1"/>
        <v>0</v>
      </c>
      <c r="E76" s="130">
        <f t="shared" si="1"/>
        <v>0</v>
      </c>
      <c r="F76" s="130">
        <f t="shared" si="1"/>
        <v>0</v>
      </c>
      <c r="G76" s="130">
        <f t="shared" si="1"/>
        <v>0</v>
      </c>
      <c r="H76" s="130">
        <f t="shared" si="1"/>
        <v>0</v>
      </c>
      <c r="I76" s="130">
        <f t="shared" si="1"/>
        <v>0</v>
      </c>
      <c r="J76" s="130">
        <f t="shared" si="1"/>
        <v>0</v>
      </c>
      <c r="K76" s="130">
        <f t="shared" si="1"/>
        <v>0</v>
      </c>
      <c r="L76" s="130">
        <f t="shared" si="1"/>
        <v>0</v>
      </c>
      <c r="M76" s="130">
        <f t="shared" si="1"/>
        <v>0</v>
      </c>
      <c r="N76" s="130">
        <f t="shared" si="1"/>
        <v>0</v>
      </c>
      <c r="O76" s="130">
        <f t="shared" si="1"/>
        <v>0</v>
      </c>
      <c r="P76" s="130">
        <f t="shared" si="1"/>
        <v>0</v>
      </c>
      <c r="Q76" s="130">
        <f t="shared" si="1"/>
        <v>0</v>
      </c>
      <c r="R76" s="130">
        <f t="shared" si="1"/>
        <v>0</v>
      </c>
      <c r="S76" s="130">
        <f t="shared" si="1"/>
        <v>0</v>
      </c>
      <c r="T76" s="130">
        <f t="shared" si="1"/>
        <v>0</v>
      </c>
      <c r="U76" s="130">
        <f t="shared" si="1"/>
        <v>2.937115443449049</v>
      </c>
      <c r="V76" s="130">
        <f t="shared" si="1"/>
        <v>3.9161539245987318</v>
      </c>
      <c r="W76" s="130">
        <f>1000*AA43/((IF($S$9="Square or Rectangular",$P$11*$V$11,PI()*($P$11/2)^2)))</f>
        <v>3.9161539245987318</v>
      </c>
      <c r="X76" s="130">
        <f>1000*AA42/((IF($S$9="Square or Rectangular",$P$11*$V$11,PI()*($P$11/2)^2)))</f>
        <v>3.9161539245987318</v>
      </c>
      <c r="Y76" s="130">
        <f>1000*AA41/((IF($S$9="Square or Rectangular",$P$11*$V$11,PI()*($P$11/2)^2)))</f>
        <v>0</v>
      </c>
      <c r="Z76" s="130">
        <f>1000*AA40/((IF($S$9="Square or Rectangular",$P$11*$V$11,PI()*($P$11/2)^2)))</f>
        <v>0</v>
      </c>
      <c r="AA76" s="130">
        <f>1000*AA39/((IF($S$9="Square or Rectangular",$P$11*$V$11,PI()*($P$11/2)^2)))</f>
        <v>0</v>
      </c>
      <c r="AB76" s="130">
        <f>1000*AA38/((IF($S$9="Square or Rectangular",$P$11*$V$11,PI()*($P$11/2)^2)))</f>
        <v>0</v>
      </c>
      <c r="AC76" s="130">
        <f>1000*AA37/((IF($S$9="Square or Rectangular",$P$11*$V$11,PI()*($P$11/2)^2)))</f>
        <v>0</v>
      </c>
      <c r="AD76" s="130">
        <f>1000*AA36/((IF($S$9="Square or Rectangular",$P$11*$V$11,PI()*($P$11/2)^2)))</f>
        <v>0</v>
      </c>
      <c r="AE76" s="130">
        <f>1000*AA35/((IF($S$9="Square or Rectangular",$P$11*$V$11,PI()*($P$11/2)^2)))</f>
        <v>0</v>
      </c>
      <c r="AF76" s="130">
        <f>1000*AA34/((IF($S$9="Square or Rectangular",$P$11*$V$11,PI()*($P$11/2)^2)))</f>
        <v>0</v>
      </c>
      <c r="AG76" s="130">
        <f>1000*AA33/((IF($S$9="Square or Rectangular",$P$11*$V$11,PI()*($P$11/2)^2)))</f>
        <v>0</v>
      </c>
      <c r="AH76" s="130">
        <f>1000*AA32/((IF($S$9="Square or Rectangular",$P$11*$V$11,PI()*($P$11/2)^2)))</f>
        <v>0</v>
      </c>
      <c r="AI76" s="130">
        <f>1000*AA31/((IF($S$9="Square or Rectangular",$P$11*$V$11,PI()*($P$11/2)^2)))</f>
        <v>0</v>
      </c>
      <c r="AJ76" s="130">
        <f>1000*AA30/((IF($S$9="Square or Rectangular",$P$11*$V$11,PI()*($P$11/2)^2)))</f>
        <v>0</v>
      </c>
      <c r="AK76" s="130">
        <f>1000*AA29/((IF($S$9="Square or Rectangular",$P$11*$V$11,PI()*($P$11/2)^2)))</f>
        <v>0</v>
      </c>
      <c r="AL76" s="130">
        <f>1000*AA28/((IF($S$9="Square or Rectangular",$P$11*$V$11,PI()*($P$11/2)^2)))</f>
        <v>0</v>
      </c>
      <c r="AM76" s="130">
        <f>1000*AA27/((IF($S$9="Square or Rectangular",$P$11*$V$11,PI()*($P$11/2)^2)))</f>
        <v>0</v>
      </c>
      <c r="AN76" s="130">
        <f>1000*AA26/((IF($S$9="Square or Rectangular",$P$11*$V$11,PI()*($P$11/2)^2)))</f>
        <v>0</v>
      </c>
      <c r="AO76" s="130">
        <f>1000*AA25/((IF($S$9="Square or Rectangular",$P$11*$V$11,PI()*($P$11/2)^2)))</f>
        <v>0</v>
      </c>
      <c r="AP76" s="130">
        <f>1000*AA24/((IF($S$9="Square or Rectangular",$P$11*$V$11,PI()*($P$11/2)^2)))</f>
        <v>0</v>
      </c>
    </row>
    <row r="77" spans="1:42" s="149" customFormat="1" x14ac:dyDescent="0.25">
      <c r="A77" s="129"/>
      <c r="B77" s="130"/>
      <c r="C77" s="130" t="str">
        <f t="shared" ref="C77:T77" si="2">IF(C76=0,"",C76)</f>
        <v/>
      </c>
      <c r="D77" s="130" t="str">
        <f t="shared" si="2"/>
        <v/>
      </c>
      <c r="E77" s="130" t="str">
        <f t="shared" si="2"/>
        <v/>
      </c>
      <c r="F77" s="130" t="str">
        <f t="shared" si="2"/>
        <v/>
      </c>
      <c r="G77" s="130" t="str">
        <f t="shared" si="2"/>
        <v/>
      </c>
      <c r="H77" s="130" t="str">
        <f t="shared" si="2"/>
        <v/>
      </c>
      <c r="I77" s="130" t="str">
        <f t="shared" si="2"/>
        <v/>
      </c>
      <c r="J77" s="130" t="str">
        <f t="shared" si="2"/>
        <v/>
      </c>
      <c r="K77" s="130" t="str">
        <f t="shared" si="2"/>
        <v/>
      </c>
      <c r="L77" s="130" t="str">
        <f t="shared" si="2"/>
        <v/>
      </c>
      <c r="M77" s="130" t="str">
        <f t="shared" si="2"/>
        <v/>
      </c>
      <c r="N77" s="130" t="str">
        <f t="shared" si="2"/>
        <v/>
      </c>
      <c r="O77" s="130" t="str">
        <f t="shared" si="2"/>
        <v/>
      </c>
      <c r="P77" s="130" t="str">
        <f t="shared" si="2"/>
        <v/>
      </c>
      <c r="Q77" s="130" t="str">
        <f t="shared" si="2"/>
        <v/>
      </c>
      <c r="R77" s="130" t="str">
        <f t="shared" si="2"/>
        <v/>
      </c>
      <c r="S77" s="130" t="str">
        <f t="shared" si="2"/>
        <v/>
      </c>
      <c r="T77" s="130" t="str">
        <f t="shared" si="2"/>
        <v/>
      </c>
      <c r="U77" s="130">
        <f t="shared" ref="U77:AC77" si="3">IF(U76=0,"",U76)</f>
        <v>2.937115443449049</v>
      </c>
      <c r="V77" s="130">
        <f t="shared" si="3"/>
        <v>3.9161539245987318</v>
      </c>
      <c r="W77" s="130">
        <f t="shared" si="3"/>
        <v>3.9161539245987318</v>
      </c>
      <c r="X77" s="130">
        <f t="shared" si="3"/>
        <v>3.9161539245987318</v>
      </c>
      <c r="Y77" s="130" t="str">
        <f t="shared" si="3"/>
        <v/>
      </c>
      <c r="Z77" s="130" t="str">
        <f t="shared" si="3"/>
        <v/>
      </c>
      <c r="AA77" s="130" t="str">
        <f t="shared" si="3"/>
        <v/>
      </c>
      <c r="AB77" s="130" t="str">
        <f t="shared" si="3"/>
        <v/>
      </c>
      <c r="AC77" s="130" t="str">
        <f t="shared" si="3"/>
        <v/>
      </c>
      <c r="AD77" s="130" t="str">
        <f t="shared" ref="AD77:AK77" si="4">IF(AD76=0,"",AD76)</f>
        <v/>
      </c>
      <c r="AE77" s="130" t="str">
        <f t="shared" si="4"/>
        <v/>
      </c>
      <c r="AF77" s="130" t="str">
        <f t="shared" si="4"/>
        <v/>
      </c>
      <c r="AG77" s="130" t="str">
        <f t="shared" si="4"/>
        <v/>
      </c>
      <c r="AH77" s="130" t="str">
        <f t="shared" si="4"/>
        <v/>
      </c>
      <c r="AI77" s="130" t="str">
        <f t="shared" si="4"/>
        <v/>
      </c>
      <c r="AJ77" s="130" t="str">
        <f t="shared" si="4"/>
        <v/>
      </c>
      <c r="AK77" s="130" t="str">
        <f t="shared" si="4"/>
        <v/>
      </c>
      <c r="AL77" s="130" t="str">
        <f t="shared" ref="AL77:AP77" si="5">IF(AL76=0,"",AL76)</f>
        <v/>
      </c>
      <c r="AM77" s="130" t="str">
        <f t="shared" si="5"/>
        <v/>
      </c>
      <c r="AN77" s="130" t="str">
        <f t="shared" si="5"/>
        <v/>
      </c>
      <c r="AO77" s="130" t="str">
        <f t="shared" si="5"/>
        <v/>
      </c>
      <c r="AP77" s="130" t="str">
        <f t="shared" si="5"/>
        <v/>
      </c>
    </row>
    <row r="78" spans="1:42" s="149" customFormat="1" x14ac:dyDescent="0.25">
      <c r="A78" s="129"/>
      <c r="B78" s="130"/>
      <c r="C78" s="184" t="str">
        <f>IF(C76=0,"",(C77+0.00001*C74))</f>
        <v/>
      </c>
      <c r="D78" s="184" t="str">
        <f t="shared" ref="D78:AP78" si="6">IF(D76=0,"",(D77+0.00001*D74))</f>
        <v/>
      </c>
      <c r="E78" s="184" t="str">
        <f t="shared" si="6"/>
        <v/>
      </c>
      <c r="F78" s="184" t="str">
        <f t="shared" si="6"/>
        <v/>
      </c>
      <c r="G78" s="184" t="str">
        <f t="shared" si="6"/>
        <v/>
      </c>
      <c r="H78" s="184" t="str">
        <f t="shared" si="6"/>
        <v/>
      </c>
      <c r="I78" s="184" t="str">
        <f t="shared" si="6"/>
        <v/>
      </c>
      <c r="J78" s="184" t="str">
        <f t="shared" si="6"/>
        <v/>
      </c>
      <c r="K78" s="184" t="str">
        <f t="shared" si="6"/>
        <v/>
      </c>
      <c r="L78" s="184" t="str">
        <f t="shared" si="6"/>
        <v/>
      </c>
      <c r="M78" s="184" t="str">
        <f t="shared" si="6"/>
        <v/>
      </c>
      <c r="N78" s="184" t="str">
        <f t="shared" si="6"/>
        <v/>
      </c>
      <c r="O78" s="184" t="str">
        <f t="shared" si="6"/>
        <v/>
      </c>
      <c r="P78" s="184" t="str">
        <f t="shared" si="6"/>
        <v/>
      </c>
      <c r="Q78" s="184" t="str">
        <f t="shared" si="6"/>
        <v/>
      </c>
      <c r="R78" s="184" t="str">
        <f t="shared" si="6"/>
        <v/>
      </c>
      <c r="S78" s="184" t="str">
        <f t="shared" si="6"/>
        <v/>
      </c>
      <c r="T78" s="184" t="str">
        <f t="shared" si="6"/>
        <v/>
      </c>
      <c r="U78" s="184">
        <f t="shared" si="6"/>
        <v>2.9371354434490491</v>
      </c>
      <c r="V78" s="184">
        <f t="shared" si="6"/>
        <v>3.9161639245987319</v>
      </c>
      <c r="W78" s="184">
        <f t="shared" si="6"/>
        <v>3.9161639245987319</v>
      </c>
      <c r="X78" s="184">
        <f t="shared" si="6"/>
        <v>3.9161739245987319</v>
      </c>
      <c r="Y78" s="184" t="str">
        <f t="shared" si="6"/>
        <v/>
      </c>
      <c r="Z78" s="184" t="str">
        <f t="shared" si="6"/>
        <v/>
      </c>
      <c r="AA78" s="184" t="str">
        <f t="shared" si="6"/>
        <v/>
      </c>
      <c r="AB78" s="184" t="str">
        <f t="shared" si="6"/>
        <v/>
      </c>
      <c r="AC78" s="184" t="str">
        <f t="shared" si="6"/>
        <v/>
      </c>
      <c r="AD78" s="184" t="str">
        <f t="shared" si="6"/>
        <v/>
      </c>
      <c r="AE78" s="184" t="str">
        <f t="shared" si="6"/>
        <v/>
      </c>
      <c r="AF78" s="184" t="str">
        <f t="shared" si="6"/>
        <v/>
      </c>
      <c r="AG78" s="184" t="str">
        <f t="shared" si="6"/>
        <v/>
      </c>
      <c r="AH78" s="184" t="str">
        <f t="shared" si="6"/>
        <v/>
      </c>
      <c r="AI78" s="184" t="str">
        <f t="shared" si="6"/>
        <v/>
      </c>
      <c r="AJ78" s="184" t="str">
        <f t="shared" si="6"/>
        <v/>
      </c>
      <c r="AK78" s="184" t="str">
        <f t="shared" si="6"/>
        <v/>
      </c>
      <c r="AL78" s="184" t="str">
        <f t="shared" si="6"/>
        <v/>
      </c>
      <c r="AM78" s="184" t="str">
        <f t="shared" si="6"/>
        <v/>
      </c>
      <c r="AN78" s="184" t="str">
        <f t="shared" si="6"/>
        <v/>
      </c>
      <c r="AO78" s="184" t="str">
        <f t="shared" si="6"/>
        <v/>
      </c>
      <c r="AP78" s="184" t="str">
        <f t="shared" si="6"/>
        <v/>
      </c>
    </row>
    <row r="79" spans="1:42" s="149" customFormat="1" x14ac:dyDescent="0.25">
      <c r="A79" s="129"/>
      <c r="B79" s="130"/>
      <c r="C79" s="130" t="str">
        <f>IF(C78&gt;$C$81,C77,"")</f>
        <v/>
      </c>
      <c r="D79" s="130" t="str">
        <f t="shared" ref="D79:AP79" si="7">IF(D78&gt;$C$81,D77,"")</f>
        <v/>
      </c>
      <c r="E79" s="130" t="str">
        <f t="shared" si="7"/>
        <v/>
      </c>
      <c r="F79" s="130" t="str">
        <f t="shared" si="7"/>
        <v/>
      </c>
      <c r="G79" s="130" t="str">
        <f t="shared" si="7"/>
        <v/>
      </c>
      <c r="H79" s="130" t="str">
        <f t="shared" si="7"/>
        <v/>
      </c>
      <c r="I79" s="130" t="str">
        <f t="shared" si="7"/>
        <v/>
      </c>
      <c r="J79" s="130" t="str">
        <f t="shared" si="7"/>
        <v/>
      </c>
      <c r="K79" s="130" t="str">
        <f t="shared" si="7"/>
        <v/>
      </c>
      <c r="L79" s="130" t="str">
        <f t="shared" si="7"/>
        <v/>
      </c>
      <c r="M79" s="130" t="str">
        <f t="shared" si="7"/>
        <v/>
      </c>
      <c r="N79" s="130" t="str">
        <f t="shared" si="7"/>
        <v/>
      </c>
      <c r="O79" s="130" t="str">
        <f t="shared" si="7"/>
        <v/>
      </c>
      <c r="P79" s="130" t="str">
        <f t="shared" si="7"/>
        <v/>
      </c>
      <c r="Q79" s="130" t="str">
        <f t="shared" si="7"/>
        <v/>
      </c>
      <c r="R79" s="130" t="str">
        <f t="shared" si="7"/>
        <v/>
      </c>
      <c r="S79" s="130" t="str">
        <f t="shared" si="7"/>
        <v/>
      </c>
      <c r="T79" s="130" t="str">
        <f t="shared" si="7"/>
        <v/>
      </c>
      <c r="U79" s="130" t="str">
        <f t="shared" si="7"/>
        <v/>
      </c>
      <c r="V79" s="130" t="str">
        <f t="shared" si="7"/>
        <v/>
      </c>
      <c r="W79" s="130" t="str">
        <f t="shared" si="7"/>
        <v/>
      </c>
      <c r="X79" s="130">
        <f t="shared" si="7"/>
        <v>3.9161539245987318</v>
      </c>
      <c r="Y79" s="130" t="str">
        <f t="shared" si="7"/>
        <v/>
      </c>
      <c r="Z79" s="130" t="str">
        <f t="shared" si="7"/>
        <v/>
      </c>
      <c r="AA79" s="130" t="str">
        <f t="shared" si="7"/>
        <v/>
      </c>
      <c r="AB79" s="130" t="str">
        <f t="shared" si="7"/>
        <v/>
      </c>
      <c r="AC79" s="130" t="str">
        <f t="shared" si="7"/>
        <v/>
      </c>
      <c r="AD79" s="130" t="str">
        <f t="shared" si="7"/>
        <v/>
      </c>
      <c r="AE79" s="130" t="str">
        <f t="shared" si="7"/>
        <v/>
      </c>
      <c r="AF79" s="130" t="str">
        <f t="shared" si="7"/>
        <v/>
      </c>
      <c r="AG79" s="130" t="str">
        <f t="shared" si="7"/>
        <v/>
      </c>
      <c r="AH79" s="130" t="str">
        <f t="shared" si="7"/>
        <v/>
      </c>
      <c r="AI79" s="130" t="str">
        <f t="shared" si="7"/>
        <v/>
      </c>
      <c r="AJ79" s="130" t="str">
        <f t="shared" si="7"/>
        <v/>
      </c>
      <c r="AK79" s="130" t="str">
        <f t="shared" si="7"/>
        <v/>
      </c>
      <c r="AL79" s="130" t="str">
        <f t="shared" si="7"/>
        <v/>
      </c>
      <c r="AM79" s="130" t="str">
        <f t="shared" si="7"/>
        <v/>
      </c>
      <c r="AN79" s="130" t="str">
        <f t="shared" si="7"/>
        <v/>
      </c>
      <c r="AO79" s="130" t="str">
        <f t="shared" si="7"/>
        <v/>
      </c>
      <c r="AP79" s="130" t="str">
        <f t="shared" si="7"/>
        <v/>
      </c>
    </row>
    <row r="80" spans="1:42" s="149" customFormat="1" x14ac:dyDescent="0.25">
      <c r="A80" s="129"/>
      <c r="B80" s="130"/>
      <c r="C80" s="130" t="s">
        <v>29</v>
      </c>
      <c r="D80" s="130" t="s">
        <v>30</v>
      </c>
      <c r="E80" s="130" t="s">
        <v>31</v>
      </c>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51"/>
    </row>
    <row r="81" spans="1:34" s="149" customFormat="1" x14ac:dyDescent="0.25">
      <c r="A81" s="129"/>
      <c r="B81" s="130"/>
      <c r="C81" s="130">
        <f>QUARTILE(C78:AP78,3)</f>
        <v>3.9161664245987318</v>
      </c>
      <c r="D81" s="130">
        <f>AVERAGE(C77:AP77)</f>
        <v>3.6713943043113111</v>
      </c>
      <c r="E81" s="130">
        <f>AVERAGE(C79:AP79)</f>
        <v>3.9161539245987318</v>
      </c>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51"/>
    </row>
    <row r="82" spans="1:34" s="117" customFormat="1" x14ac:dyDescent="0.25">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6"/>
    </row>
    <row r="83" spans="1:34" s="149" customFormat="1" x14ac:dyDescent="0.25">
      <c r="A83" s="129"/>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51"/>
    </row>
    <row r="84" spans="1:34" x14ac:dyDescent="0.25">
      <c r="A84" s="86"/>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5"/>
      <c r="AF84" s="106"/>
      <c r="AG84" s="106"/>
      <c r="AH84" s="106"/>
    </row>
    <row r="85" spans="1:34" x14ac:dyDescent="0.25">
      <c r="A85" s="86"/>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row>
    <row r="86" spans="1:34" x14ac:dyDescent="0.25">
      <c r="A86" s="86"/>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row>
    <row r="87" spans="1:34" x14ac:dyDescent="0.25">
      <c r="A87" s="86"/>
      <c r="B87" s="85"/>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row>
    <row r="88" spans="1:34" x14ac:dyDescent="0.25">
      <c r="A88" s="86"/>
      <c r="B88" s="85"/>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row>
    <row r="89" spans="1:34" x14ac:dyDescent="0.25">
      <c r="A89" s="86"/>
      <c r="B89" s="85"/>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row>
    <row r="90" spans="1:34" x14ac:dyDescent="0.25">
      <c r="A90" s="86"/>
      <c r="B90" s="85"/>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row>
  </sheetData>
  <sheetProtection password="9E01" sheet="1" objects="1" scenarios="1" selectLockedCells="1"/>
  <mergeCells count="42">
    <mergeCell ref="S21:T21"/>
    <mergeCell ref="U21:W21"/>
    <mergeCell ref="AO17:AQ17"/>
    <mergeCell ref="S19:T19"/>
    <mergeCell ref="U19:W19"/>
    <mergeCell ref="S15:T15"/>
    <mergeCell ref="U15:W15"/>
    <mergeCell ref="S17:V17"/>
    <mergeCell ref="AM15:AN15"/>
    <mergeCell ref="AO15:AQ15"/>
    <mergeCell ref="AM17:AN17"/>
    <mergeCell ref="C1:AC1"/>
    <mergeCell ref="C3:AC5"/>
    <mergeCell ref="S9:V9"/>
    <mergeCell ref="C45:V45"/>
    <mergeCell ref="O64:P64"/>
    <mergeCell ref="V7:W7"/>
    <mergeCell ref="T7:U7"/>
    <mergeCell ref="X11:Y11"/>
    <mergeCell ref="V11:W11"/>
    <mergeCell ref="T13:U13"/>
    <mergeCell ref="W13:X13"/>
    <mergeCell ref="T11:U11"/>
    <mergeCell ref="R11:S11"/>
    <mergeCell ref="P11:Q11"/>
    <mergeCell ref="N11:O11"/>
    <mergeCell ref="D64:N64"/>
    <mergeCell ref="AJ66:AK66"/>
    <mergeCell ref="B67:AD70"/>
    <mergeCell ref="Y24:Y44"/>
    <mergeCell ref="AC49:AC50"/>
    <mergeCell ref="D49:T50"/>
    <mergeCell ref="X48:Y48"/>
    <mergeCell ref="Q58:R58"/>
    <mergeCell ref="O60:P60"/>
    <mergeCell ref="O62:P62"/>
    <mergeCell ref="Q62:R62"/>
    <mergeCell ref="O58:P58"/>
    <mergeCell ref="Q60:R60"/>
    <mergeCell ref="D58:N58"/>
    <mergeCell ref="D62:N62"/>
    <mergeCell ref="D60:N60"/>
  </mergeCells>
  <dataValidations count="5">
    <dataValidation allowBlank="1" showErrorMessage="1" promptTitle="Select from drop down tab" prompt="Select either kg N/ha or mm effluent applied" sqref="AI47:AI56"/>
    <dataValidation type="whole" allowBlank="1" showInputMessage="1" showErrorMessage="1" sqref="Q26 V26">
      <formula1>1</formula1>
      <formula2>10000</formula2>
    </dataValidation>
    <dataValidation type="list" allowBlank="1" showInputMessage="1" showErrorMessage="1" sqref="S9:V9">
      <formula1>$W$9:$W$10</formula1>
    </dataValidation>
    <dataValidation type="list" allowBlank="1" showInputMessage="1" showErrorMessage="1" sqref="S17:V17">
      <formula1>$U$14:$U$16</formula1>
    </dataValidation>
    <dataValidation type="list" allowBlank="1" showInputMessage="1" showErrorMessage="1" sqref="S10 L12">
      <formula1>$U$9:$U$20</formula1>
    </dataValidation>
  </dataValidations>
  <pageMargins left="0.7" right="0.7" top="0.75" bottom="0.75" header="0.3" footer="0.3"/>
  <pageSetup paperSize="9" scale="57" orientation="portrait" r:id="rId1"/>
  <ignoredErrors>
    <ignoredError sqref="E81"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76"/>
  <sheetViews>
    <sheetView showGridLines="0" zoomScaleNormal="100" workbookViewId="0">
      <selection activeCell="G33" sqref="G33"/>
    </sheetView>
  </sheetViews>
  <sheetFormatPr defaultRowHeight="15" x14ac:dyDescent="0.25"/>
  <cols>
    <col min="1" max="1" width="5.140625" style="37" customWidth="1"/>
    <col min="2" max="2" width="2.140625" style="14" customWidth="1"/>
    <col min="3" max="42" width="5.7109375" style="14" customWidth="1"/>
    <col min="43" max="43" width="4.140625" style="14" customWidth="1"/>
    <col min="44" max="44" width="3.5703125" style="14" customWidth="1"/>
    <col min="45" max="49" width="9.140625" style="37"/>
    <col min="50" max="50" width="12" style="37" bestFit="1" customWidth="1"/>
    <col min="51" max="16384" width="9.140625" style="37"/>
  </cols>
  <sheetData>
    <row r="1" spans="1:51" ht="58.5" customHeight="1" x14ac:dyDescent="0.35">
      <c r="A1" s="34"/>
      <c r="B1" s="35"/>
      <c r="C1" s="214" t="s">
        <v>28</v>
      </c>
      <c r="D1" s="214"/>
      <c r="E1" s="214"/>
      <c r="F1" s="214"/>
      <c r="G1" s="214"/>
      <c r="H1" s="214"/>
      <c r="I1" s="214"/>
      <c r="J1" s="214"/>
      <c r="K1" s="214"/>
      <c r="L1" s="214"/>
      <c r="M1" s="214"/>
      <c r="N1" s="214"/>
      <c r="O1" s="214"/>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36"/>
      <c r="AR1" s="35"/>
    </row>
    <row r="2" spans="1:51" s="38" customFormat="1" ht="18" customHeight="1" x14ac:dyDescent="0.35">
      <c r="B2" s="39"/>
      <c r="C2" s="40"/>
      <c r="D2" s="40"/>
      <c r="E2" s="40"/>
      <c r="F2" s="40"/>
      <c r="G2" s="40"/>
      <c r="H2" s="40"/>
      <c r="I2" s="40"/>
      <c r="J2" s="40"/>
      <c r="K2" s="40"/>
      <c r="L2" s="40"/>
      <c r="M2" s="40"/>
      <c r="N2" s="40"/>
      <c r="O2" s="40"/>
      <c r="P2" s="41"/>
      <c r="Q2" s="41"/>
      <c r="R2" s="41"/>
      <c r="S2" s="41"/>
      <c r="T2" s="41"/>
      <c r="U2" s="41"/>
      <c r="V2" s="40"/>
      <c r="W2" s="40"/>
      <c r="X2" s="40"/>
      <c r="Y2" s="40"/>
      <c r="Z2" s="40"/>
      <c r="AA2" s="40"/>
      <c r="AB2" s="40"/>
      <c r="AC2" s="40"/>
      <c r="AD2" s="40"/>
      <c r="AE2" s="40"/>
      <c r="AF2" s="40"/>
      <c r="AG2" s="40"/>
      <c r="AH2" s="40"/>
      <c r="AI2" s="40"/>
      <c r="AJ2" s="40"/>
      <c r="AK2" s="40"/>
      <c r="AL2" s="40"/>
      <c r="AM2" s="40"/>
      <c r="AN2" s="40"/>
      <c r="AO2" s="40"/>
      <c r="AP2" s="40"/>
      <c r="AQ2" s="40"/>
      <c r="AR2" s="40"/>
      <c r="AS2" s="40"/>
      <c r="AT2" s="41"/>
      <c r="AU2" s="41"/>
      <c r="AV2" s="41"/>
      <c r="AW2" s="41"/>
      <c r="AX2" s="41"/>
      <c r="AY2" s="41"/>
    </row>
    <row r="3" spans="1:51" ht="15" customHeight="1" x14ac:dyDescent="0.25">
      <c r="B3" s="18"/>
      <c r="C3" s="234" t="s">
        <v>62</v>
      </c>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18"/>
      <c r="AS3" s="38"/>
      <c r="AT3" s="38"/>
      <c r="AU3" s="38"/>
      <c r="AV3" s="38"/>
      <c r="AW3" s="38"/>
    </row>
    <row r="4" spans="1:51" ht="30" x14ac:dyDescent="0.25">
      <c r="B4" s="18"/>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18"/>
      <c r="AS4" s="43"/>
      <c r="AT4" s="44"/>
      <c r="AU4" s="44"/>
      <c r="AV4" s="44"/>
      <c r="AW4" s="38"/>
    </row>
    <row r="5" spans="1:51" x14ac:dyDescent="0.25">
      <c r="B5" s="18"/>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18"/>
      <c r="AS5" s="38"/>
      <c r="AT5" s="38"/>
      <c r="AU5" s="38"/>
      <c r="AV5" s="38"/>
      <c r="AW5" s="38"/>
    </row>
    <row r="6" spans="1:51" ht="9.75" customHeight="1" x14ac:dyDescent="0.25">
      <c r="B6" s="18"/>
      <c r="C6" s="18"/>
      <c r="D6" s="18"/>
      <c r="E6" s="18"/>
      <c r="F6" s="18"/>
      <c r="G6" s="18"/>
      <c r="H6" s="18"/>
      <c r="I6" s="18"/>
      <c r="J6" s="18"/>
      <c r="K6" s="18"/>
      <c r="L6" s="18"/>
      <c r="M6" s="18"/>
      <c r="N6" s="18"/>
      <c r="O6" s="18"/>
      <c r="P6" s="11"/>
      <c r="Q6" s="18"/>
      <c r="R6" s="18"/>
      <c r="S6" s="11"/>
      <c r="T6" s="11"/>
      <c r="U6" s="11"/>
      <c r="V6" s="18"/>
      <c r="W6" s="18"/>
      <c r="X6" s="18"/>
      <c r="Y6" s="11"/>
      <c r="Z6" s="11"/>
      <c r="AA6" s="11"/>
      <c r="AB6" s="11"/>
      <c r="AC6" s="11"/>
      <c r="AD6" s="11"/>
      <c r="AE6" s="11"/>
      <c r="AF6" s="11"/>
      <c r="AG6" s="11"/>
      <c r="AH6" s="11"/>
      <c r="AI6" s="11"/>
      <c r="AJ6" s="11"/>
      <c r="AK6" s="11"/>
      <c r="AL6" s="11"/>
      <c r="AM6" s="11"/>
      <c r="AN6" s="11"/>
      <c r="AO6" s="11"/>
      <c r="AP6" s="18"/>
      <c r="AQ6" s="18"/>
      <c r="AR6" s="18"/>
      <c r="AS6" s="88"/>
      <c r="AT6" s="88"/>
      <c r="AU6" s="88"/>
    </row>
    <row r="7" spans="1:51" ht="25.5" customHeight="1" x14ac:dyDescent="0.25">
      <c r="B7" s="45"/>
      <c r="C7" s="142" t="s">
        <v>0</v>
      </c>
      <c r="D7" s="47"/>
      <c r="E7" s="118" t="s">
        <v>21</v>
      </c>
      <c r="F7" s="47"/>
      <c r="G7" s="47"/>
      <c r="H7" s="47"/>
      <c r="I7" s="47"/>
      <c r="J7" s="47"/>
      <c r="K7" s="47"/>
      <c r="L7" s="47"/>
      <c r="M7" s="47"/>
      <c r="N7" s="47"/>
      <c r="O7" s="47"/>
      <c r="P7" s="46"/>
      <c r="Q7" s="47"/>
      <c r="R7" s="47"/>
      <c r="S7" s="47"/>
      <c r="T7" s="47"/>
      <c r="U7" s="47"/>
      <c r="V7" s="47"/>
      <c r="W7" s="47"/>
      <c r="X7" s="47"/>
      <c r="Y7" s="47"/>
      <c r="Z7" s="202"/>
      <c r="AA7" s="222"/>
      <c r="AB7" s="96" t="s">
        <v>7</v>
      </c>
      <c r="AC7" s="125"/>
      <c r="AD7" s="125"/>
      <c r="AE7" s="125"/>
      <c r="AF7" s="125"/>
      <c r="AG7" s="125"/>
      <c r="AH7" s="125"/>
      <c r="AI7" s="125"/>
      <c r="AJ7" s="11"/>
      <c r="AK7" s="11"/>
      <c r="AL7" s="11"/>
      <c r="AM7" s="11"/>
      <c r="AN7" s="11"/>
      <c r="AO7" s="11"/>
      <c r="AP7" s="18"/>
      <c r="AQ7" s="18"/>
      <c r="AR7" s="18"/>
      <c r="AS7" s="88"/>
      <c r="AT7" s="88"/>
      <c r="AU7" s="88"/>
    </row>
    <row r="8" spans="1:51" ht="9.75" customHeight="1" x14ac:dyDescent="0.25">
      <c r="B8" s="18"/>
      <c r="C8" s="143"/>
      <c r="D8" s="18"/>
      <c r="E8" s="18"/>
      <c r="F8" s="18"/>
      <c r="G8" s="18"/>
      <c r="H8" s="18"/>
      <c r="I8" s="18"/>
      <c r="J8" s="18"/>
      <c r="K8" s="18"/>
      <c r="L8" s="18"/>
      <c r="M8" s="18"/>
      <c r="N8" s="18"/>
      <c r="O8" s="18"/>
      <c r="P8" s="11"/>
      <c r="Q8" s="18"/>
      <c r="R8" s="18"/>
      <c r="S8" s="11"/>
      <c r="T8" s="11"/>
      <c r="U8" s="11"/>
      <c r="V8" s="18"/>
      <c r="W8" s="18"/>
      <c r="X8" s="18"/>
      <c r="Y8" s="11"/>
      <c r="Z8" s="11"/>
      <c r="AA8" s="11"/>
      <c r="AB8" s="11"/>
      <c r="AC8" s="11"/>
      <c r="AD8" s="11"/>
      <c r="AE8" s="11"/>
      <c r="AF8" s="11"/>
      <c r="AG8" s="11"/>
      <c r="AH8" s="11"/>
      <c r="AI8" s="11"/>
      <c r="AJ8" s="11"/>
      <c r="AK8" s="11"/>
      <c r="AL8" s="11"/>
      <c r="AM8" s="11"/>
      <c r="AN8" s="11"/>
      <c r="AO8" s="11"/>
      <c r="AP8" s="18"/>
      <c r="AQ8" s="18"/>
      <c r="AR8" s="18"/>
      <c r="AS8" s="88"/>
      <c r="AT8" s="88"/>
      <c r="AU8" s="88"/>
    </row>
    <row r="9" spans="1:51" ht="24" customHeight="1" x14ac:dyDescent="0.25">
      <c r="B9" s="45"/>
      <c r="C9" s="142" t="s">
        <v>22</v>
      </c>
      <c r="D9" s="118"/>
      <c r="E9" s="46" t="s">
        <v>27</v>
      </c>
      <c r="F9" s="90"/>
      <c r="G9" s="90"/>
      <c r="H9" s="90"/>
      <c r="I9" s="90"/>
      <c r="J9" s="90"/>
      <c r="K9" s="90"/>
      <c r="L9" s="90"/>
      <c r="M9" s="90"/>
      <c r="N9" s="90"/>
      <c r="O9" s="47"/>
      <c r="P9" s="46"/>
      <c r="Q9" s="204" t="s">
        <v>2</v>
      </c>
      <c r="R9" s="204"/>
      <c r="S9" s="204"/>
      <c r="T9" s="204"/>
      <c r="U9" s="48" t="s">
        <v>1</v>
      </c>
      <c r="V9" s="99" t="s">
        <v>23</v>
      </c>
      <c r="W9" s="100"/>
      <c r="X9" s="93"/>
      <c r="Y9" s="120" t="s">
        <v>24</v>
      </c>
      <c r="Z9" s="126"/>
      <c r="AA9" s="94"/>
      <c r="AB9" s="94"/>
      <c r="AC9" s="94"/>
      <c r="AD9" s="126"/>
      <c r="AE9" s="94"/>
      <c r="AF9" s="94"/>
      <c r="AG9" s="94"/>
      <c r="AH9" s="94"/>
      <c r="AI9" s="200" t="str">
        <f>IF(Q9="Square or Rectangular","Width","Diameter ")</f>
        <v xml:space="preserve">Diameter </v>
      </c>
      <c r="AJ9" s="201"/>
      <c r="AK9" s="123">
        <v>255</v>
      </c>
      <c r="AL9" s="68" t="s">
        <v>7</v>
      </c>
      <c r="AM9" s="206" t="str">
        <f>IF(Q9="Square or Rectangular","Length","")</f>
        <v/>
      </c>
      <c r="AN9" s="201"/>
      <c r="AO9" s="123"/>
      <c r="AP9" s="236" t="str">
        <f>IF(Q9="Square or Rectangular","mm","")</f>
        <v/>
      </c>
      <c r="AQ9" s="237"/>
    </row>
    <row r="10" spans="1:51" ht="9.75" customHeight="1" x14ac:dyDescent="0.25">
      <c r="B10" s="18"/>
      <c r="C10" s="144"/>
      <c r="D10" s="49"/>
      <c r="E10" s="49"/>
      <c r="F10" s="49"/>
      <c r="G10" s="49"/>
      <c r="H10" s="49"/>
      <c r="I10" s="49"/>
      <c r="J10" s="49"/>
      <c r="K10" s="49"/>
      <c r="L10" s="49"/>
      <c r="M10" s="49"/>
      <c r="N10" s="49"/>
      <c r="O10" s="50"/>
      <c r="P10" s="50"/>
      <c r="Q10" s="50"/>
      <c r="R10" s="49"/>
      <c r="S10" s="49"/>
      <c r="T10" s="49"/>
      <c r="U10" s="51" t="s">
        <v>2</v>
      </c>
      <c r="V10" s="11"/>
      <c r="W10" s="97"/>
      <c r="X10" s="97"/>
      <c r="Y10" s="97"/>
      <c r="Z10" s="91"/>
      <c r="AA10" s="92"/>
      <c r="AB10" s="92"/>
      <c r="AC10" s="92"/>
      <c r="AD10" s="92"/>
      <c r="AE10" s="92"/>
      <c r="AF10" s="92"/>
      <c r="AG10" s="92"/>
      <c r="AH10" s="92"/>
      <c r="AI10" s="92"/>
      <c r="AJ10" s="91"/>
      <c r="AK10" s="91"/>
      <c r="AL10" s="85"/>
      <c r="AM10" s="98"/>
      <c r="AN10" s="85"/>
      <c r="AO10" s="85"/>
      <c r="AP10" s="85"/>
    </row>
    <row r="11" spans="1:51" ht="24" customHeight="1" x14ac:dyDescent="0.25">
      <c r="B11" s="45"/>
      <c r="C11" s="142" t="s">
        <v>13</v>
      </c>
      <c r="D11" s="118"/>
      <c r="E11" s="137" t="s">
        <v>50</v>
      </c>
      <c r="F11" s="90"/>
      <c r="G11" s="47"/>
      <c r="H11" s="47"/>
      <c r="I11" s="47"/>
      <c r="J11" s="47"/>
      <c r="K11" s="47"/>
      <c r="L11" s="47"/>
      <c r="M11" s="47"/>
      <c r="N11" s="47"/>
      <c r="O11" s="47"/>
      <c r="P11" s="46"/>
      <c r="Q11" s="136"/>
      <c r="R11" s="134" t="s">
        <v>63</v>
      </c>
      <c r="S11" s="136"/>
      <c r="T11" s="135" t="s">
        <v>64</v>
      </c>
      <c r="U11" s="48"/>
      <c r="V11" s="99" t="s">
        <v>38</v>
      </c>
      <c r="W11" s="100"/>
      <c r="X11" s="93"/>
      <c r="Y11" s="120" t="s">
        <v>58</v>
      </c>
      <c r="Z11" s="126"/>
      <c r="AA11" s="94"/>
      <c r="AB11" s="94"/>
      <c r="AC11" s="94"/>
      <c r="AD11" s="120"/>
      <c r="AE11" s="94"/>
      <c r="AF11" s="94"/>
      <c r="AG11" s="94"/>
      <c r="AH11" s="94"/>
      <c r="AI11" s="94"/>
      <c r="AJ11" s="94"/>
      <c r="AK11" s="94"/>
      <c r="AL11" s="95"/>
      <c r="AM11" s="202"/>
      <c r="AN11" s="222"/>
      <c r="AO11" s="206" t="s">
        <v>37</v>
      </c>
      <c r="AP11" s="200"/>
      <c r="AQ11" s="201"/>
    </row>
    <row r="12" spans="1:51" ht="12" customHeight="1" x14ac:dyDescent="0.25">
      <c r="B12" s="18"/>
      <c r="C12" s="144"/>
      <c r="D12" s="49"/>
      <c r="E12" s="49"/>
      <c r="F12" s="49"/>
      <c r="G12" s="50"/>
      <c r="H12" s="50"/>
      <c r="I12" s="50"/>
      <c r="J12" s="50"/>
      <c r="K12" s="50"/>
      <c r="L12" s="50"/>
      <c r="M12" s="50"/>
      <c r="N12" s="50"/>
      <c r="O12" s="50"/>
      <c r="P12" s="50"/>
      <c r="Q12" s="50"/>
      <c r="R12" s="49"/>
      <c r="S12" s="49"/>
      <c r="T12" s="49"/>
      <c r="U12" s="51"/>
      <c r="V12" s="11"/>
      <c r="W12" s="97"/>
      <c r="X12" s="97"/>
      <c r="Y12" s="97"/>
      <c r="Z12" s="91"/>
      <c r="AA12" s="92"/>
      <c r="AB12" s="92"/>
      <c r="AC12" s="91"/>
      <c r="AD12" s="91"/>
      <c r="AE12" s="91"/>
      <c r="AF12" s="91"/>
      <c r="AG12" s="91"/>
      <c r="AH12" s="91"/>
      <c r="AI12" s="91"/>
      <c r="AJ12" s="91"/>
      <c r="AK12" s="91"/>
      <c r="AL12" s="85"/>
      <c r="AM12" s="98"/>
      <c r="AN12" s="85"/>
      <c r="AO12" s="85"/>
      <c r="AP12" s="85"/>
    </row>
    <row r="13" spans="1:51" ht="24" customHeight="1" x14ac:dyDescent="0.25">
      <c r="B13" s="45"/>
      <c r="C13" s="142" t="s">
        <v>39</v>
      </c>
      <c r="D13" s="118"/>
      <c r="E13" s="46" t="s">
        <v>51</v>
      </c>
      <c r="F13" s="90"/>
      <c r="G13" s="47"/>
      <c r="H13" s="47"/>
      <c r="I13" s="47"/>
      <c r="J13" s="47"/>
      <c r="K13" s="47"/>
      <c r="L13" s="47"/>
      <c r="M13" s="47"/>
      <c r="N13" s="47"/>
      <c r="O13" s="47"/>
      <c r="P13" s="46"/>
      <c r="Q13" s="204"/>
      <c r="R13" s="204"/>
      <c r="S13" s="204"/>
      <c r="T13" s="204"/>
      <c r="U13" s="48" t="s">
        <v>42</v>
      </c>
      <c r="V13" s="99" t="s">
        <v>41</v>
      </c>
      <c r="W13" s="100"/>
      <c r="X13" s="93"/>
      <c r="Y13" s="46" t="s">
        <v>52</v>
      </c>
      <c r="Z13" s="126"/>
      <c r="AA13" s="94"/>
      <c r="AB13" s="94"/>
      <c r="AC13" s="94"/>
      <c r="AD13" s="126"/>
      <c r="AE13" s="94"/>
      <c r="AF13" s="94"/>
      <c r="AG13" s="94"/>
      <c r="AH13" s="94"/>
      <c r="AI13" s="94"/>
      <c r="AJ13" s="94"/>
      <c r="AK13" s="94"/>
      <c r="AL13" s="95"/>
      <c r="AM13" s="202"/>
      <c r="AN13" s="203"/>
      <c r="AO13" s="206" t="str">
        <f>IF(Q13="m³/hour","m³/hour",(IF(Q13="L/second","L/second","")))</f>
        <v/>
      </c>
      <c r="AP13" s="200"/>
      <c r="AQ13" s="201"/>
    </row>
    <row r="14" spans="1:51" ht="12" customHeight="1" x14ac:dyDescent="0.25">
      <c r="B14" s="18"/>
      <c r="C14" s="144"/>
      <c r="D14" s="49"/>
      <c r="E14" s="49"/>
      <c r="F14" s="49"/>
      <c r="G14" s="50"/>
      <c r="H14" s="50"/>
      <c r="I14" s="50"/>
      <c r="J14" s="50"/>
      <c r="K14" s="50"/>
      <c r="L14" s="50"/>
      <c r="M14" s="50"/>
      <c r="N14" s="50"/>
      <c r="O14" s="50"/>
      <c r="P14" s="50"/>
      <c r="Q14" s="50"/>
      <c r="R14" s="49"/>
      <c r="S14" s="49"/>
      <c r="T14" s="49"/>
      <c r="U14" s="51" t="s">
        <v>43</v>
      </c>
      <c r="V14" s="11"/>
      <c r="W14" s="97"/>
      <c r="X14" s="97"/>
      <c r="Y14" s="97"/>
      <c r="Z14" s="91"/>
      <c r="AA14" s="92"/>
      <c r="AB14" s="92"/>
      <c r="AC14" s="91"/>
      <c r="AD14" s="91"/>
      <c r="AE14" s="91"/>
      <c r="AF14" s="91"/>
      <c r="AG14" s="91"/>
      <c r="AH14" s="91"/>
      <c r="AI14" s="91"/>
      <c r="AJ14" s="91"/>
      <c r="AK14" s="91"/>
      <c r="AL14" s="85"/>
      <c r="AM14" s="98"/>
      <c r="AN14" s="85"/>
      <c r="AO14" s="85"/>
      <c r="AP14" s="85"/>
    </row>
    <row r="15" spans="1:51" ht="24" customHeight="1" x14ac:dyDescent="0.25">
      <c r="B15" s="99" t="s">
        <v>41</v>
      </c>
      <c r="C15" s="142" t="s">
        <v>45</v>
      </c>
      <c r="D15" s="93"/>
      <c r="E15" s="120" t="s">
        <v>59</v>
      </c>
      <c r="F15" s="126"/>
      <c r="G15" s="94"/>
      <c r="H15" s="94"/>
      <c r="I15" s="94"/>
      <c r="J15" s="126"/>
      <c r="K15" s="94"/>
      <c r="L15" s="94"/>
      <c r="M15" s="94"/>
      <c r="N15" s="94"/>
      <c r="O15" s="94"/>
      <c r="P15" s="94"/>
      <c r="Q15" s="202"/>
      <c r="R15" s="222"/>
      <c r="S15" s="206" t="s">
        <v>37</v>
      </c>
      <c r="T15" s="201"/>
      <c r="U15" s="98"/>
    </row>
    <row r="16" spans="1:51" ht="12" customHeight="1" x14ac:dyDescent="0.25">
      <c r="B16" s="18"/>
      <c r="C16" s="144"/>
      <c r="D16" s="49"/>
      <c r="E16" s="49"/>
      <c r="F16" s="49"/>
      <c r="G16" s="50"/>
      <c r="H16" s="50"/>
      <c r="I16" s="50"/>
      <c r="J16" s="50"/>
      <c r="K16" s="50"/>
      <c r="L16" s="50"/>
      <c r="M16" s="50"/>
      <c r="N16" s="50"/>
      <c r="O16" s="50"/>
      <c r="P16" s="50"/>
      <c r="Q16" s="50"/>
      <c r="R16" s="49"/>
      <c r="S16" s="49"/>
      <c r="T16" s="49"/>
      <c r="U16" s="51" t="s">
        <v>43</v>
      </c>
      <c r="V16" s="11"/>
      <c r="W16" s="97"/>
      <c r="X16" s="97"/>
      <c r="Y16" s="97"/>
      <c r="Z16" s="91"/>
      <c r="AA16" s="92"/>
      <c r="AB16" s="92"/>
      <c r="AC16" s="91"/>
      <c r="AD16" s="91"/>
      <c r="AE16" s="91"/>
      <c r="AF16" s="91"/>
      <c r="AG16" s="91"/>
      <c r="AH16" s="91"/>
      <c r="AI16" s="91"/>
      <c r="AJ16" s="91"/>
      <c r="AK16" s="91"/>
      <c r="AL16" s="85"/>
      <c r="AM16" s="98"/>
      <c r="AN16" s="85"/>
      <c r="AO16" s="85"/>
      <c r="AP16" s="85"/>
    </row>
    <row r="17" spans="2:44" ht="24" customHeight="1" x14ac:dyDescent="0.25">
      <c r="B17" s="19"/>
      <c r="C17" s="145" t="s">
        <v>47</v>
      </c>
      <c r="D17" s="20"/>
      <c r="E17" s="20"/>
      <c r="F17" s="52" t="s">
        <v>19</v>
      </c>
      <c r="G17" s="21"/>
      <c r="H17" s="22"/>
      <c r="I17" s="22"/>
      <c r="J17" s="22"/>
      <c r="K17" s="22"/>
      <c r="L17" s="22"/>
      <c r="M17" s="23"/>
      <c r="N17" s="23"/>
      <c r="O17" s="23"/>
      <c r="P17" s="23"/>
      <c r="Q17" s="23"/>
      <c r="R17" s="23"/>
      <c r="S17" s="23"/>
      <c r="T17" s="23"/>
      <c r="U17" s="23"/>
      <c r="V17" s="24"/>
      <c r="W17" s="24"/>
      <c r="X17" s="22"/>
      <c r="Y17" s="22"/>
      <c r="Z17" s="22"/>
      <c r="AA17" s="23"/>
      <c r="AB17" s="23"/>
      <c r="AC17" s="23"/>
      <c r="AD17" s="23"/>
      <c r="AE17" s="23"/>
      <c r="AF17" s="23"/>
      <c r="AG17" s="23"/>
      <c r="AH17" s="23"/>
      <c r="AI17" s="23"/>
      <c r="AJ17" s="24"/>
      <c r="AK17" s="24"/>
      <c r="AL17" s="24"/>
      <c r="AM17" s="24"/>
      <c r="AN17" s="24"/>
      <c r="AO17" s="24"/>
      <c r="AP17" s="24"/>
      <c r="AQ17" s="25"/>
      <c r="AR17" s="9"/>
    </row>
    <row r="18" spans="2:44" ht="15" customHeight="1" x14ac:dyDescent="0.3">
      <c r="B18" s="9"/>
      <c r="C18" s="26"/>
      <c r="D18" s="26"/>
      <c r="E18" s="26"/>
      <c r="F18" s="26"/>
      <c r="G18" s="26"/>
      <c r="H18" s="26"/>
      <c r="I18" s="26"/>
      <c r="J18" s="26"/>
      <c r="K18" s="26"/>
      <c r="L18" s="26"/>
      <c r="M18" s="26"/>
      <c r="N18" s="26"/>
      <c r="O18" s="26"/>
      <c r="P18" s="26"/>
      <c r="Q18" s="11"/>
      <c r="R18" s="11"/>
      <c r="S18" s="11"/>
      <c r="T18" s="26"/>
      <c r="U18" s="26"/>
      <c r="V18" s="11"/>
      <c r="W18" s="11"/>
      <c r="X18" s="11"/>
      <c r="Y18" s="11"/>
      <c r="Z18" s="11"/>
      <c r="AA18" s="11"/>
      <c r="AB18" s="11"/>
      <c r="AC18" s="11"/>
      <c r="AD18" s="11"/>
      <c r="AE18" s="11"/>
      <c r="AF18" s="11"/>
      <c r="AG18" s="11"/>
      <c r="AH18" s="11"/>
      <c r="AI18" s="11"/>
      <c r="AJ18" s="11"/>
      <c r="AK18" s="11"/>
      <c r="AL18" s="11"/>
      <c r="AM18" s="11"/>
      <c r="AN18" s="11"/>
      <c r="AO18" s="11"/>
      <c r="AP18" s="11"/>
      <c r="AQ18" s="3"/>
      <c r="AR18" s="11"/>
    </row>
    <row r="19" spans="2:44" ht="15" customHeight="1" x14ac:dyDescent="0.25">
      <c r="B19" s="9"/>
      <c r="C19" s="11"/>
      <c r="D19" s="11"/>
      <c r="E19" s="11"/>
      <c r="F19" s="11"/>
      <c r="G19" s="11"/>
      <c r="H19" s="11"/>
      <c r="I19" s="11"/>
      <c r="J19" s="11"/>
      <c r="K19" s="11"/>
      <c r="L19" s="11"/>
      <c r="M19" s="11"/>
      <c r="N19" s="11"/>
      <c r="O19" s="11"/>
      <c r="P19" s="53"/>
      <c r="Q19" s="87"/>
      <c r="R19" s="54"/>
      <c r="S19" s="87"/>
      <c r="T19" s="53"/>
      <c r="U19" s="53"/>
      <c r="V19" s="87"/>
      <c r="W19" s="87"/>
      <c r="X19" s="54"/>
      <c r="Y19" s="87"/>
      <c r="Z19" s="87"/>
      <c r="AA19" s="54"/>
      <c r="AB19" s="87"/>
      <c r="AC19" s="87"/>
      <c r="AD19" s="87"/>
      <c r="AE19" s="87"/>
      <c r="AF19" s="87"/>
      <c r="AG19" s="87"/>
      <c r="AH19" s="87"/>
      <c r="AI19" s="87"/>
      <c r="AJ19" s="53"/>
      <c r="AK19" s="53"/>
      <c r="AL19" s="53"/>
      <c r="AM19" s="53"/>
      <c r="AN19" s="53"/>
      <c r="AO19" s="53"/>
      <c r="AP19" s="11"/>
      <c r="AQ19" s="3"/>
      <c r="AR19" s="11"/>
    </row>
    <row r="20" spans="2:44" ht="15" customHeight="1" x14ac:dyDescent="0.25">
      <c r="B20" s="9"/>
      <c r="C20" s="11"/>
      <c r="D20" s="11"/>
      <c r="E20" s="11"/>
      <c r="F20" s="11"/>
      <c r="G20" s="11"/>
      <c r="H20" s="11"/>
      <c r="I20" s="11"/>
      <c r="J20" s="11"/>
      <c r="K20" s="11"/>
      <c r="L20" s="11"/>
      <c r="M20" s="11"/>
      <c r="N20" s="11"/>
      <c r="O20" s="11"/>
      <c r="P20" s="53"/>
      <c r="Q20" s="127"/>
      <c r="R20" s="55"/>
      <c r="S20" s="122"/>
      <c r="T20" s="53"/>
      <c r="U20" s="53"/>
      <c r="V20" s="127"/>
      <c r="W20" s="127"/>
      <c r="X20" s="55"/>
      <c r="Y20" s="122"/>
      <c r="Z20" s="122"/>
      <c r="AA20" s="55"/>
      <c r="AB20" s="127"/>
      <c r="AC20" s="127"/>
      <c r="AD20" s="127"/>
      <c r="AE20" s="127"/>
      <c r="AF20" s="127"/>
      <c r="AG20" s="127"/>
      <c r="AH20" s="127"/>
      <c r="AI20" s="127"/>
      <c r="AJ20" s="53"/>
      <c r="AK20" s="53"/>
      <c r="AL20" s="53"/>
      <c r="AM20" s="53"/>
      <c r="AN20" s="53"/>
      <c r="AO20" s="53"/>
      <c r="AP20" s="11"/>
      <c r="AQ20" s="3"/>
      <c r="AR20" s="11"/>
    </row>
    <row r="21" spans="2:44" ht="15" customHeight="1" x14ac:dyDescent="0.25">
      <c r="B21" s="9"/>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3"/>
      <c r="AR21" s="11"/>
    </row>
    <row r="22" spans="2:44" ht="15" customHeight="1" x14ac:dyDescent="0.25">
      <c r="B22" s="27"/>
      <c r="C22" s="28"/>
      <c r="D22" s="28"/>
      <c r="E22" s="28"/>
      <c r="F22" s="28"/>
      <c r="G22" s="28"/>
      <c r="H22" s="28"/>
      <c r="I22" s="28"/>
      <c r="J22" s="28"/>
      <c r="K22" s="28"/>
      <c r="L22" s="28"/>
      <c r="M22" s="28"/>
      <c r="N22" s="28"/>
      <c r="O22" s="28"/>
      <c r="P22" s="11"/>
      <c r="Q22" s="11"/>
      <c r="R22" s="11"/>
      <c r="S22" s="11"/>
      <c r="T22" s="11"/>
      <c r="U22" s="11"/>
      <c r="V22" s="11"/>
      <c r="W22" s="11"/>
      <c r="X22" s="11"/>
      <c r="Y22" s="11"/>
      <c r="Z22" s="11"/>
      <c r="AA22" s="11"/>
      <c r="AB22" s="11"/>
      <c r="AC22" s="11"/>
      <c r="AD22" s="11"/>
      <c r="AE22" s="11"/>
      <c r="AF22" s="11"/>
      <c r="AG22" s="11"/>
      <c r="AH22" s="11"/>
      <c r="AI22" s="11"/>
      <c r="AJ22" s="12"/>
      <c r="AK22" s="12"/>
      <c r="AL22" s="12"/>
      <c r="AM22" s="12"/>
      <c r="AN22" s="12"/>
      <c r="AO22" s="12"/>
      <c r="AP22" s="15"/>
      <c r="AQ22" s="29"/>
      <c r="AR22" s="56"/>
    </row>
    <row r="23" spans="2:44" ht="15" customHeight="1" x14ac:dyDescent="0.25">
      <c r="B23" s="9"/>
      <c r="C23" s="10"/>
      <c r="D23" s="10"/>
      <c r="E23" s="10"/>
      <c r="F23" s="10"/>
      <c r="G23" s="10"/>
      <c r="H23" s="10"/>
      <c r="I23" s="10"/>
      <c r="J23" s="10"/>
      <c r="K23" s="10"/>
      <c r="L23" s="10"/>
      <c r="M23" s="10"/>
      <c r="N23" s="10"/>
      <c r="O23" s="10"/>
      <c r="P23" s="11"/>
      <c r="Q23" s="11"/>
      <c r="R23" s="11"/>
      <c r="S23" s="11"/>
      <c r="T23" s="11"/>
      <c r="U23" s="11"/>
      <c r="V23" s="11"/>
      <c r="W23" s="11"/>
      <c r="X23" s="11"/>
      <c r="Y23" s="11"/>
      <c r="Z23" s="11"/>
      <c r="AA23" s="11"/>
      <c r="AB23" s="11"/>
      <c r="AC23" s="11"/>
      <c r="AD23" s="11"/>
      <c r="AE23" s="11"/>
      <c r="AF23" s="11"/>
      <c r="AG23" s="11"/>
      <c r="AH23" s="11"/>
      <c r="AI23" s="11"/>
      <c r="AJ23" s="12"/>
      <c r="AK23" s="12"/>
      <c r="AL23" s="12"/>
      <c r="AM23" s="12"/>
      <c r="AN23" s="12"/>
      <c r="AO23" s="12"/>
      <c r="AP23" s="12"/>
      <c r="AQ23" s="13"/>
      <c r="AR23" s="9"/>
    </row>
    <row r="24" spans="2:44" ht="15" customHeight="1" x14ac:dyDescent="0.25">
      <c r="B24" s="9"/>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3"/>
      <c r="AR24" s="9"/>
    </row>
    <row r="25" spans="2:44" ht="15" customHeight="1" x14ac:dyDescent="0.25">
      <c r="B25" s="9"/>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3"/>
      <c r="AR25" s="9"/>
    </row>
    <row r="26" spans="2:44" ht="15" customHeight="1" x14ac:dyDescent="0.25">
      <c r="B26" s="9"/>
      <c r="C26" s="57"/>
      <c r="D26" s="57"/>
      <c r="E26" s="57"/>
      <c r="F26" s="57"/>
      <c r="G26" s="57"/>
      <c r="H26" s="57"/>
      <c r="I26" s="57"/>
      <c r="J26" s="57"/>
      <c r="K26" s="57"/>
      <c r="L26" s="57"/>
      <c r="M26" s="57"/>
      <c r="N26" s="57"/>
      <c r="O26" s="57"/>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239"/>
      <c r="AQ26" s="1"/>
      <c r="AR26" s="11"/>
    </row>
    <row r="27" spans="2:44" ht="15" customHeight="1" x14ac:dyDescent="0.25">
      <c r="B27" s="9"/>
      <c r="C27" s="58"/>
      <c r="D27" s="58"/>
      <c r="E27" s="58"/>
      <c r="F27" s="58"/>
      <c r="G27" s="58"/>
      <c r="H27" s="58"/>
      <c r="I27" s="58"/>
      <c r="J27" s="58"/>
      <c r="K27" s="58"/>
      <c r="L27" s="58"/>
      <c r="M27" s="58"/>
      <c r="N27" s="58"/>
      <c r="O27" s="58"/>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239"/>
      <c r="AQ27" s="1"/>
      <c r="AR27" s="9"/>
    </row>
    <row r="28" spans="2:44" ht="15" customHeight="1" x14ac:dyDescent="0.25">
      <c r="B28" s="27"/>
      <c r="C28" s="59"/>
      <c r="D28" s="59"/>
      <c r="E28" s="59"/>
      <c r="F28" s="59"/>
      <c r="G28" s="59"/>
      <c r="H28" s="59"/>
      <c r="I28" s="59"/>
      <c r="J28" s="59"/>
      <c r="K28" s="59"/>
      <c r="L28" s="59"/>
      <c r="M28" s="59"/>
      <c r="N28" s="59"/>
      <c r="O28" s="59"/>
      <c r="P28" s="53"/>
      <c r="Q28" s="53"/>
      <c r="R28" s="53"/>
      <c r="S28" s="53"/>
      <c r="T28" s="53"/>
      <c r="U28" s="53"/>
      <c r="V28" s="53"/>
      <c r="W28" s="53"/>
      <c r="X28" s="53"/>
      <c r="Y28" s="53"/>
      <c r="Z28" s="53"/>
      <c r="AA28" s="53"/>
      <c r="AB28" s="53"/>
      <c r="AC28" s="53"/>
      <c r="AD28" s="53"/>
      <c r="AE28" s="53"/>
      <c r="AF28" s="53"/>
      <c r="AG28" s="53"/>
      <c r="AH28" s="53"/>
      <c r="AI28" s="53"/>
      <c r="AJ28" s="60"/>
      <c r="AK28" s="60"/>
      <c r="AL28" s="60"/>
      <c r="AM28" s="60"/>
      <c r="AN28" s="60"/>
      <c r="AO28" s="60"/>
      <c r="AP28" s="61"/>
      <c r="AQ28" s="29"/>
      <c r="AR28" s="56"/>
    </row>
    <row r="29" spans="2:44" ht="15" customHeight="1" x14ac:dyDescent="0.25">
      <c r="B29" s="9"/>
      <c r="C29" s="62"/>
      <c r="D29" s="62"/>
      <c r="E29" s="62"/>
      <c r="F29" s="62"/>
      <c r="G29" s="62"/>
      <c r="H29" s="62"/>
      <c r="I29" s="62"/>
      <c r="J29" s="62"/>
      <c r="K29" s="62"/>
      <c r="L29" s="62"/>
      <c r="M29" s="62"/>
      <c r="N29" s="62"/>
      <c r="O29" s="62"/>
      <c r="P29" s="53"/>
      <c r="Q29" s="53"/>
      <c r="R29" s="53"/>
      <c r="S29" s="53"/>
      <c r="T29" s="53"/>
      <c r="U29" s="53"/>
      <c r="V29" s="53"/>
      <c r="W29" s="53"/>
      <c r="X29" s="53"/>
      <c r="Y29" s="53"/>
      <c r="Z29" s="53"/>
      <c r="AA29" s="53"/>
      <c r="AB29" s="53"/>
      <c r="AC29" s="53"/>
      <c r="AD29" s="53"/>
      <c r="AE29" s="53"/>
      <c r="AF29" s="53"/>
      <c r="AG29" s="53"/>
      <c r="AH29" s="53"/>
      <c r="AI29" s="53"/>
      <c r="AJ29" s="60"/>
      <c r="AK29" s="60"/>
      <c r="AL29" s="60"/>
      <c r="AM29" s="60"/>
      <c r="AN29" s="60"/>
      <c r="AO29" s="60"/>
      <c r="AP29" s="60"/>
      <c r="AQ29" s="13"/>
      <c r="AR29" s="9"/>
    </row>
    <row r="30" spans="2:44" ht="15" customHeight="1" x14ac:dyDescent="0.25">
      <c r="B30" s="9"/>
      <c r="C30" s="57"/>
      <c r="D30" s="57"/>
      <c r="E30" s="57"/>
      <c r="F30" s="57"/>
      <c r="G30" s="57"/>
      <c r="H30" s="57"/>
      <c r="I30" s="57"/>
      <c r="J30" s="57"/>
      <c r="K30" s="57"/>
      <c r="L30" s="57"/>
      <c r="M30" s="57"/>
      <c r="N30" s="57"/>
      <c r="O30" s="57"/>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121"/>
      <c r="AQ30" s="1"/>
      <c r="AR30" s="11"/>
    </row>
    <row r="31" spans="2:44" ht="15" customHeight="1" x14ac:dyDescent="0.25">
      <c r="B31" s="112"/>
      <c r="C31" s="240" t="s">
        <v>20</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
      <c r="AR31" s="9"/>
    </row>
    <row r="32" spans="2:44" s="63" customFormat="1" ht="18" customHeight="1" x14ac:dyDescent="0.25">
      <c r="B32" s="113"/>
      <c r="C32" s="66">
        <v>1</v>
      </c>
      <c r="D32" s="67">
        <v>2</v>
      </c>
      <c r="E32" s="67">
        <v>3</v>
      </c>
      <c r="F32" s="67">
        <v>4</v>
      </c>
      <c r="G32" s="67">
        <v>5</v>
      </c>
      <c r="H32" s="67">
        <v>6</v>
      </c>
      <c r="I32" s="67">
        <v>7</v>
      </c>
      <c r="J32" s="67">
        <v>8</v>
      </c>
      <c r="K32" s="67">
        <v>9</v>
      </c>
      <c r="L32" s="67">
        <v>10</v>
      </c>
      <c r="M32" s="67">
        <v>11</v>
      </c>
      <c r="N32" s="67">
        <v>12</v>
      </c>
      <c r="O32" s="67">
        <v>13</v>
      </c>
      <c r="P32" s="67">
        <v>14</v>
      </c>
      <c r="Q32" s="67">
        <v>15</v>
      </c>
      <c r="R32" s="67">
        <v>16</v>
      </c>
      <c r="S32" s="67">
        <v>17</v>
      </c>
      <c r="T32" s="67">
        <v>18</v>
      </c>
      <c r="U32" s="67">
        <v>19</v>
      </c>
      <c r="V32" s="67">
        <v>20</v>
      </c>
      <c r="W32" s="67">
        <v>21</v>
      </c>
      <c r="X32" s="67">
        <v>22</v>
      </c>
      <c r="Y32" s="67">
        <v>23</v>
      </c>
      <c r="Z32" s="67">
        <v>24</v>
      </c>
      <c r="AA32" s="67">
        <v>25</v>
      </c>
      <c r="AB32" s="67">
        <v>26</v>
      </c>
      <c r="AC32" s="67">
        <v>27</v>
      </c>
      <c r="AD32" s="67">
        <v>28</v>
      </c>
      <c r="AE32" s="67">
        <v>29</v>
      </c>
      <c r="AF32" s="67">
        <v>30</v>
      </c>
      <c r="AG32" s="67">
        <v>31</v>
      </c>
      <c r="AH32" s="67">
        <v>32</v>
      </c>
      <c r="AI32" s="67">
        <v>33</v>
      </c>
      <c r="AJ32" s="67">
        <v>34</v>
      </c>
      <c r="AK32" s="67">
        <v>35</v>
      </c>
      <c r="AL32" s="67">
        <v>36</v>
      </c>
      <c r="AM32" s="67">
        <v>37</v>
      </c>
      <c r="AN32" s="67">
        <v>38</v>
      </c>
      <c r="AO32" s="67">
        <v>39</v>
      </c>
      <c r="AP32" s="67">
        <v>40</v>
      </c>
      <c r="AQ32" s="33"/>
      <c r="AR32" s="64"/>
    </row>
    <row r="33" spans="2:48" ht="27.75" customHeight="1" x14ac:dyDescent="0.25">
      <c r="B33" s="112"/>
      <c r="C33" s="140">
        <v>200</v>
      </c>
      <c r="D33" s="131">
        <v>200</v>
      </c>
      <c r="E33" s="131">
        <v>200</v>
      </c>
      <c r="F33" s="131">
        <v>150</v>
      </c>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3"/>
      <c r="AR33" s="9"/>
      <c r="AV33" s="4"/>
    </row>
    <row r="34" spans="2:48" ht="15" customHeight="1" x14ac:dyDescent="0.25">
      <c r="B34" s="112"/>
      <c r="C34" s="128" t="s">
        <v>12</v>
      </c>
      <c r="D34" s="68" t="s">
        <v>12</v>
      </c>
      <c r="E34" s="128" t="s">
        <v>12</v>
      </c>
      <c r="F34" s="68" t="s">
        <v>12</v>
      </c>
      <c r="G34" s="128" t="s">
        <v>12</v>
      </c>
      <c r="H34" s="68" t="s">
        <v>12</v>
      </c>
      <c r="I34" s="128" t="s">
        <v>12</v>
      </c>
      <c r="J34" s="68" t="s">
        <v>12</v>
      </c>
      <c r="K34" s="128" t="s">
        <v>12</v>
      </c>
      <c r="L34" s="68" t="s">
        <v>12</v>
      </c>
      <c r="M34" s="128" t="s">
        <v>12</v>
      </c>
      <c r="N34" s="68" t="s">
        <v>12</v>
      </c>
      <c r="O34" s="128" t="s">
        <v>12</v>
      </c>
      <c r="P34" s="68" t="s">
        <v>12</v>
      </c>
      <c r="Q34" s="128" t="s">
        <v>12</v>
      </c>
      <c r="R34" s="68" t="s">
        <v>12</v>
      </c>
      <c r="S34" s="128" t="s">
        <v>12</v>
      </c>
      <c r="T34" s="68" t="s">
        <v>12</v>
      </c>
      <c r="U34" s="128" t="s">
        <v>12</v>
      </c>
      <c r="V34" s="68" t="s">
        <v>12</v>
      </c>
      <c r="W34" s="128" t="s">
        <v>12</v>
      </c>
      <c r="X34" s="68" t="s">
        <v>12</v>
      </c>
      <c r="Y34" s="128" t="s">
        <v>12</v>
      </c>
      <c r="Z34" s="68" t="s">
        <v>12</v>
      </c>
      <c r="AA34" s="128" t="s">
        <v>12</v>
      </c>
      <c r="AB34" s="68" t="s">
        <v>12</v>
      </c>
      <c r="AC34" s="128" t="s">
        <v>12</v>
      </c>
      <c r="AD34" s="68" t="s">
        <v>12</v>
      </c>
      <c r="AE34" s="128" t="s">
        <v>12</v>
      </c>
      <c r="AF34" s="68" t="s">
        <v>12</v>
      </c>
      <c r="AG34" s="128" t="s">
        <v>12</v>
      </c>
      <c r="AH34" s="68" t="s">
        <v>12</v>
      </c>
      <c r="AI34" s="128" t="s">
        <v>12</v>
      </c>
      <c r="AJ34" s="68" t="s">
        <v>12</v>
      </c>
      <c r="AK34" s="128" t="s">
        <v>12</v>
      </c>
      <c r="AL34" s="68" t="s">
        <v>12</v>
      </c>
      <c r="AM34" s="128" t="s">
        <v>12</v>
      </c>
      <c r="AN34" s="68" t="s">
        <v>12</v>
      </c>
      <c r="AO34" s="128" t="s">
        <v>12</v>
      </c>
      <c r="AP34" s="68" t="s">
        <v>12</v>
      </c>
      <c r="AQ34" s="3"/>
      <c r="AR34" s="9"/>
      <c r="AV34" s="4"/>
    </row>
    <row r="35" spans="2:48" ht="15" customHeight="1" x14ac:dyDescent="0.25">
      <c r="B35" s="112"/>
      <c r="C35" s="127"/>
      <c r="D35" s="228" t="s">
        <v>49</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7"/>
      <c r="AQ35" s="5"/>
      <c r="AR35" s="9"/>
      <c r="AV35" s="4"/>
    </row>
    <row r="36" spans="2:48" ht="15" customHeight="1" x14ac:dyDescent="0.25">
      <c r="B36" s="9"/>
      <c r="C36" s="53"/>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7"/>
      <c r="AQ36" s="5"/>
      <c r="AR36" s="11"/>
      <c r="AV36" s="4"/>
    </row>
    <row r="37" spans="2:48" ht="13.5" customHeight="1" x14ac:dyDescent="0.25">
      <c r="B37" s="9"/>
      <c r="C37" s="53"/>
      <c r="D37" s="53"/>
      <c r="E37" s="53"/>
      <c r="F37" s="53"/>
      <c r="G37" s="53"/>
      <c r="H37" s="53"/>
      <c r="I37" s="53"/>
      <c r="J37" s="53"/>
      <c r="K37" s="53"/>
      <c r="L37" s="53"/>
      <c r="M37" s="53"/>
      <c r="N37" s="53"/>
      <c r="O37" s="53"/>
      <c r="P37" s="70"/>
      <c r="Q37" s="70"/>
      <c r="R37" s="70"/>
      <c r="S37" s="70"/>
      <c r="T37" s="53"/>
      <c r="U37" s="53"/>
      <c r="V37" s="53"/>
      <c r="W37" s="53"/>
      <c r="X37" s="53"/>
      <c r="Y37" s="53"/>
      <c r="Z37" s="53"/>
      <c r="AA37" s="53"/>
      <c r="AB37" s="53"/>
      <c r="AC37" s="53"/>
      <c r="AD37" s="53"/>
      <c r="AE37" s="53"/>
      <c r="AF37" s="53"/>
      <c r="AG37" s="53"/>
      <c r="AH37" s="53"/>
      <c r="AI37" s="53"/>
      <c r="AJ37" s="53"/>
      <c r="AK37" s="53"/>
      <c r="AL37" s="53"/>
      <c r="AM37" s="53"/>
      <c r="AN37" s="53"/>
      <c r="AO37" s="53"/>
      <c r="AP37" s="127"/>
      <c r="AQ37" s="2"/>
      <c r="AR37" s="11"/>
      <c r="AV37" s="4"/>
    </row>
    <row r="38" spans="2:48" ht="166.5" customHeight="1" x14ac:dyDescent="0.25">
      <c r="B38" s="9"/>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127"/>
      <c r="AQ38" s="2"/>
      <c r="AR38" s="11"/>
      <c r="AV38" s="4"/>
    </row>
    <row r="39" spans="2:48" ht="15" customHeight="1" x14ac:dyDescent="0.25">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6"/>
      <c r="AQ39" s="7"/>
      <c r="AR39" s="11"/>
      <c r="AV39" s="4"/>
    </row>
    <row r="40" spans="2:48" ht="12" customHeight="1" x14ac:dyDescent="0.25">
      <c r="B40" s="24"/>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24"/>
      <c r="AQ40" s="18"/>
      <c r="AR40" s="11"/>
      <c r="AV40" s="4"/>
    </row>
    <row r="41" spans="2:48" ht="5.25" customHeight="1" x14ac:dyDescent="0.25">
      <c r="B41" s="19"/>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5"/>
      <c r="AR41" s="18"/>
      <c r="AV41" s="4"/>
    </row>
    <row r="42" spans="2:48" ht="15.75" customHeight="1" x14ac:dyDescent="0.25">
      <c r="B42" s="9"/>
      <c r="C42" s="141" t="s">
        <v>60</v>
      </c>
      <c r="D42" s="71"/>
      <c r="E42" s="71"/>
      <c r="F42" s="72" t="s">
        <v>25</v>
      </c>
      <c r="G42" s="72"/>
      <c r="H42" s="72"/>
      <c r="I42" s="72"/>
      <c r="J42" s="72"/>
      <c r="K42" s="72"/>
      <c r="L42" s="72"/>
      <c r="M42" s="72"/>
      <c r="N42" s="72"/>
      <c r="O42" s="71"/>
      <c r="Q42" s="73"/>
      <c r="R42" s="73"/>
      <c r="S42" s="73"/>
      <c r="T42" s="72"/>
      <c r="U42" s="72"/>
      <c r="V42" s="73"/>
      <c r="W42" s="73"/>
      <c r="X42" s="73"/>
      <c r="Y42" s="73"/>
      <c r="Z42" s="73"/>
      <c r="AA42" s="73"/>
      <c r="AB42" s="50"/>
      <c r="AC42" s="50"/>
      <c r="AD42" s="50"/>
      <c r="AE42" s="50"/>
      <c r="AF42" s="50"/>
      <c r="AG42" s="50"/>
      <c r="AH42" s="50"/>
      <c r="AI42" s="50"/>
      <c r="AJ42" s="11"/>
      <c r="AK42" s="11"/>
      <c r="AL42" s="11"/>
      <c r="AM42" s="11"/>
      <c r="AN42" s="11"/>
      <c r="AO42" s="11"/>
      <c r="AP42" s="11"/>
      <c r="AQ42" s="3"/>
      <c r="AR42" s="18"/>
      <c r="AV42" s="4"/>
    </row>
    <row r="43" spans="2:48" ht="6" customHeight="1" x14ac:dyDescent="0.25">
      <c r="B43" s="9"/>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3"/>
      <c r="AR43" s="18"/>
    </row>
    <row r="44" spans="2:48" ht="24" customHeight="1" x14ac:dyDescent="0.25">
      <c r="B44" s="9"/>
      <c r="C44" s="11"/>
      <c r="D44" s="11"/>
      <c r="E44" s="11"/>
      <c r="F44" s="206" t="s">
        <v>6</v>
      </c>
      <c r="G44" s="200"/>
      <c r="H44" s="200"/>
      <c r="I44" s="200"/>
      <c r="J44" s="200"/>
      <c r="K44" s="200"/>
      <c r="L44" s="200"/>
      <c r="M44" s="200"/>
      <c r="N44" s="200"/>
      <c r="O44" s="200"/>
      <c r="P44" s="200"/>
      <c r="Q44" s="200"/>
      <c r="R44" s="201"/>
      <c r="S44" s="208">
        <f>$D$67</f>
        <v>3.6713943043113111</v>
      </c>
      <c r="T44" s="209"/>
      <c r="U44" s="231" t="s">
        <v>7</v>
      </c>
      <c r="V44" s="232"/>
      <c r="AO44" s="11"/>
      <c r="AP44" s="11"/>
      <c r="AQ44" s="3"/>
      <c r="AR44" s="18"/>
    </row>
    <row r="45" spans="2:48" ht="9" customHeight="1" x14ac:dyDescent="0.25">
      <c r="B45" s="9"/>
      <c r="C45" s="11"/>
      <c r="D45" s="11"/>
      <c r="E45" s="11"/>
      <c r="O45" s="74"/>
      <c r="P45" s="74"/>
      <c r="Q45" s="74"/>
      <c r="R45" s="74"/>
      <c r="S45" s="75"/>
      <c r="T45" s="76"/>
      <c r="U45" s="55"/>
      <c r="Z45" s="74"/>
      <c r="AA45" s="74"/>
      <c r="AB45" s="74"/>
      <c r="AC45" s="74"/>
      <c r="AD45" s="74"/>
      <c r="AE45" s="74"/>
      <c r="AF45" s="74"/>
      <c r="AG45" s="74"/>
      <c r="AH45" s="74"/>
      <c r="AI45" s="74"/>
      <c r="AJ45" s="74"/>
      <c r="AK45" s="74"/>
      <c r="AL45" s="75"/>
      <c r="AM45" s="76"/>
      <c r="AN45" s="55"/>
      <c r="AO45" s="11"/>
      <c r="AP45" s="11"/>
      <c r="AQ45" s="3"/>
      <c r="AR45" s="18"/>
    </row>
    <row r="46" spans="2:48" ht="24" customHeight="1" x14ac:dyDescent="0.25">
      <c r="B46" s="9"/>
      <c r="C46" s="11"/>
      <c r="D46" s="11"/>
      <c r="E46" s="11"/>
      <c r="F46" s="206" t="s">
        <v>14</v>
      </c>
      <c r="G46" s="200"/>
      <c r="H46" s="200"/>
      <c r="I46" s="200"/>
      <c r="J46" s="200"/>
      <c r="K46" s="200"/>
      <c r="L46" s="200"/>
      <c r="M46" s="200"/>
      <c r="N46" s="200"/>
      <c r="O46" s="200"/>
      <c r="P46" s="200"/>
      <c r="Q46" s="200"/>
      <c r="R46" s="201"/>
      <c r="S46" s="208">
        <f>MAX(C62:AP62)</f>
        <v>3.9161539245987318</v>
      </c>
      <c r="T46" s="209"/>
      <c r="U46" s="231" t="s">
        <v>7</v>
      </c>
      <c r="V46" s="232"/>
      <c r="AO46" s="11"/>
      <c r="AP46" s="11"/>
      <c r="AQ46" s="3"/>
      <c r="AR46" s="18"/>
    </row>
    <row r="47" spans="2:48" ht="9" customHeight="1" x14ac:dyDescent="0.25">
      <c r="B47" s="9"/>
      <c r="C47" s="11"/>
      <c r="D47" s="11"/>
      <c r="E47" s="11"/>
      <c r="F47" s="98"/>
      <c r="G47" s="98"/>
      <c r="H47" s="98"/>
      <c r="I47" s="98"/>
      <c r="J47" s="98"/>
      <c r="K47" s="98"/>
      <c r="L47" s="98"/>
      <c r="M47" s="98"/>
      <c r="N47" s="98"/>
      <c r="O47" s="98"/>
      <c r="P47" s="98"/>
      <c r="Q47" s="98"/>
      <c r="R47" s="98"/>
      <c r="S47" s="98"/>
      <c r="T47" s="98"/>
      <c r="AO47" s="11"/>
      <c r="AP47" s="11"/>
      <c r="AQ47" s="3"/>
      <c r="AR47" s="18"/>
    </row>
    <row r="48" spans="2:48" ht="24" customHeight="1" x14ac:dyDescent="0.25">
      <c r="B48" s="9"/>
      <c r="C48" s="11"/>
      <c r="D48" s="11"/>
      <c r="E48" s="11"/>
      <c r="F48" s="206" t="s">
        <v>68</v>
      </c>
      <c r="G48" s="200"/>
      <c r="H48" s="200"/>
      <c r="I48" s="200"/>
      <c r="J48" s="200"/>
      <c r="K48" s="200"/>
      <c r="L48" s="200"/>
      <c r="M48" s="200"/>
      <c r="N48" s="200"/>
      <c r="O48" s="200"/>
      <c r="P48" s="200"/>
      <c r="Q48" s="200"/>
      <c r="R48" s="201"/>
      <c r="S48" s="208" t="e">
        <f>S44/(((Q11*60)+S11)/3600)</f>
        <v>#DIV/0!</v>
      </c>
      <c r="T48" s="209"/>
      <c r="U48" s="231" t="s">
        <v>34</v>
      </c>
      <c r="V48" s="232"/>
      <c r="AO48" s="11"/>
      <c r="AP48" s="11"/>
      <c r="AQ48" s="3"/>
      <c r="AR48" s="18"/>
    </row>
    <row r="49" spans="1:53" ht="9" customHeight="1" x14ac:dyDescent="0.25">
      <c r="B49" s="9"/>
      <c r="C49" s="11"/>
      <c r="D49" s="11"/>
      <c r="E49" s="11"/>
      <c r="F49" s="98"/>
      <c r="G49" s="98"/>
      <c r="H49" s="98"/>
      <c r="I49" s="98"/>
      <c r="J49" s="98"/>
      <c r="K49" s="98"/>
      <c r="L49" s="98"/>
      <c r="M49" s="98"/>
      <c r="N49" s="98"/>
      <c r="O49" s="98"/>
      <c r="P49" s="98"/>
      <c r="Q49" s="98"/>
      <c r="R49" s="98"/>
      <c r="S49" s="98"/>
      <c r="T49" s="98"/>
      <c r="AO49" s="11"/>
      <c r="AP49" s="11"/>
      <c r="AQ49" s="3"/>
      <c r="AR49" s="18"/>
    </row>
    <row r="50" spans="1:53" ht="24" customHeight="1" x14ac:dyDescent="0.25">
      <c r="B50" s="9"/>
      <c r="C50" s="11"/>
      <c r="D50" s="11"/>
      <c r="E50" s="11"/>
      <c r="F50" s="207" t="s">
        <v>26</v>
      </c>
      <c r="G50" s="207"/>
      <c r="H50" s="207"/>
      <c r="I50" s="207"/>
      <c r="J50" s="207"/>
      <c r="K50" s="207"/>
      <c r="L50" s="207"/>
      <c r="M50" s="207"/>
      <c r="N50" s="207"/>
      <c r="O50" s="207"/>
      <c r="P50" s="207"/>
      <c r="Q50" s="207"/>
      <c r="R50" s="207"/>
      <c r="S50" s="210">
        <f>E67/D67</f>
        <v>1.0666666666666667</v>
      </c>
      <c r="T50" s="210"/>
      <c r="AO50" s="11"/>
      <c r="AP50" s="11"/>
      <c r="AQ50" s="3"/>
      <c r="AR50" s="18"/>
    </row>
    <row r="51" spans="1:53" ht="13.5" customHeight="1" x14ac:dyDescent="0.25">
      <c r="B51" s="16"/>
      <c r="C51" s="17"/>
      <c r="D51" s="17"/>
      <c r="E51" s="17"/>
      <c r="F51" s="17"/>
      <c r="G51" s="17"/>
      <c r="H51" s="17"/>
      <c r="I51" s="17"/>
      <c r="J51" s="17"/>
      <c r="K51" s="17"/>
      <c r="L51" s="17"/>
      <c r="M51" s="17"/>
      <c r="N51" s="17"/>
      <c r="O51" s="17"/>
      <c r="P51" s="77"/>
      <c r="Q51" s="78"/>
      <c r="R51" s="79"/>
      <c r="S51" s="77"/>
      <c r="T51" s="77"/>
      <c r="U51" s="77"/>
      <c r="V51" s="78"/>
      <c r="W51" s="78"/>
      <c r="X51" s="79"/>
      <c r="Y51" s="77"/>
      <c r="Z51" s="77"/>
      <c r="AA51" s="17"/>
      <c r="AB51" s="17"/>
      <c r="AC51" s="17"/>
      <c r="AD51" s="17"/>
      <c r="AE51" s="17"/>
      <c r="AF51" s="17"/>
      <c r="AG51" s="17"/>
      <c r="AH51" s="17"/>
      <c r="AI51" s="17"/>
      <c r="AJ51" s="17"/>
      <c r="AK51" s="17"/>
      <c r="AL51" s="17"/>
      <c r="AM51" s="17"/>
      <c r="AN51" s="17"/>
      <c r="AO51" s="17"/>
      <c r="AP51" s="17"/>
      <c r="AQ51" s="80"/>
      <c r="AR51" s="18"/>
      <c r="AV51" s="81"/>
      <c r="AW51" s="82"/>
      <c r="AX51" s="82"/>
      <c r="AY51" s="109"/>
      <c r="AZ51" s="53"/>
      <c r="BA51" s="81"/>
    </row>
    <row r="52" spans="1:53" ht="10.5" customHeight="1" x14ac:dyDescent="0.25">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V52" s="81"/>
      <c r="AW52" s="225"/>
      <c r="AX52" s="225"/>
      <c r="AY52" s="110"/>
      <c r="AZ52" s="111"/>
      <c r="BA52" s="81"/>
    </row>
    <row r="53" spans="1:53" ht="15" customHeight="1" x14ac:dyDescent="0.25">
      <c r="B53" s="205" t="s">
        <v>4</v>
      </c>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84"/>
    </row>
    <row r="54" spans="1:53" x14ac:dyDescent="0.25">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84"/>
    </row>
    <row r="55" spans="1:53" x14ac:dyDescent="0.25">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84"/>
    </row>
    <row r="56" spans="1:53" x14ac:dyDescent="0.25">
      <c r="B56" s="205"/>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84"/>
    </row>
    <row r="57" spans="1:53" ht="9.75" customHeight="1" x14ac:dyDescent="0.25">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row>
    <row r="58" spans="1:53" ht="15" customHeight="1" x14ac:dyDescent="0.25">
      <c r="A58" s="32"/>
      <c r="B58" s="31" t="s">
        <v>70</v>
      </c>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t="s">
        <v>5</v>
      </c>
      <c r="AQ58" s="32"/>
      <c r="AR58" s="8"/>
    </row>
    <row r="59" spans="1:53" s="117" customFormat="1" x14ac:dyDescent="0.25">
      <c r="A59" s="114"/>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6"/>
    </row>
    <row r="60" spans="1:53" s="186" customFormat="1" x14ac:dyDescent="0.25">
      <c r="B60" s="187"/>
      <c r="C60" s="187">
        <v>1</v>
      </c>
      <c r="D60" s="187">
        <v>2</v>
      </c>
      <c r="E60" s="187">
        <v>3</v>
      </c>
      <c r="F60" s="187">
        <v>4</v>
      </c>
      <c r="G60" s="187">
        <v>5</v>
      </c>
      <c r="H60" s="187">
        <v>6</v>
      </c>
      <c r="I60" s="187">
        <v>7</v>
      </c>
      <c r="J60" s="187">
        <v>8</v>
      </c>
      <c r="K60" s="187">
        <v>9</v>
      </c>
      <c r="L60" s="187">
        <v>10</v>
      </c>
      <c r="M60" s="187">
        <v>11</v>
      </c>
      <c r="N60" s="187">
        <v>12</v>
      </c>
      <c r="O60" s="187">
        <v>13</v>
      </c>
      <c r="P60" s="187">
        <v>14</v>
      </c>
      <c r="Q60" s="187">
        <v>15</v>
      </c>
      <c r="R60" s="187">
        <v>16</v>
      </c>
      <c r="S60" s="187">
        <v>17</v>
      </c>
      <c r="T60" s="187">
        <v>18</v>
      </c>
      <c r="U60" s="187">
        <v>19</v>
      </c>
      <c r="V60" s="187">
        <v>20</v>
      </c>
      <c r="W60" s="187">
        <v>21</v>
      </c>
      <c r="X60" s="187">
        <v>22</v>
      </c>
      <c r="Y60" s="187">
        <v>23</v>
      </c>
      <c r="Z60" s="187">
        <v>24</v>
      </c>
      <c r="AA60" s="187">
        <v>25</v>
      </c>
      <c r="AB60" s="187">
        <v>26</v>
      </c>
      <c r="AC60" s="187">
        <v>27</v>
      </c>
      <c r="AD60" s="187">
        <v>28</v>
      </c>
      <c r="AE60" s="187">
        <v>29</v>
      </c>
      <c r="AF60" s="187">
        <v>30</v>
      </c>
      <c r="AG60" s="187">
        <v>31</v>
      </c>
      <c r="AH60" s="187">
        <v>32</v>
      </c>
      <c r="AI60" s="187">
        <v>33</v>
      </c>
      <c r="AJ60" s="187">
        <v>34</v>
      </c>
      <c r="AK60" s="187">
        <v>35</v>
      </c>
      <c r="AL60" s="187">
        <v>36</v>
      </c>
      <c r="AM60" s="187">
        <v>37</v>
      </c>
      <c r="AN60" s="187">
        <v>38</v>
      </c>
      <c r="AO60" s="187">
        <v>39</v>
      </c>
      <c r="AP60" s="187">
        <v>40</v>
      </c>
      <c r="AQ60" s="187"/>
      <c r="AR60" s="187"/>
      <c r="AS60" s="187"/>
      <c r="AT60" s="187"/>
      <c r="AU60" s="187"/>
      <c r="AV60" s="187"/>
      <c r="AW60" s="187"/>
      <c r="AX60" s="187"/>
    </row>
    <row r="61" spans="1:53" s="186" customFormat="1" x14ac:dyDescent="0.25">
      <c r="A61" s="188"/>
      <c r="B61" s="187"/>
      <c r="C61" s="187">
        <f>$Z$7</f>
        <v>0</v>
      </c>
      <c r="D61" s="187">
        <f>$Z$7</f>
        <v>0</v>
      </c>
      <c r="E61" s="187">
        <f>$Z$7</f>
        <v>0</v>
      </c>
      <c r="F61" s="187">
        <f>$Z$7</f>
        <v>0</v>
      </c>
      <c r="G61" s="187">
        <f t="shared" ref="G61:O61" si="0">$Z$7</f>
        <v>0</v>
      </c>
      <c r="H61" s="187">
        <f t="shared" si="0"/>
        <v>0</v>
      </c>
      <c r="I61" s="187">
        <f t="shared" si="0"/>
        <v>0</v>
      </c>
      <c r="J61" s="187">
        <f t="shared" si="0"/>
        <v>0</v>
      </c>
      <c r="K61" s="187">
        <f t="shared" si="0"/>
        <v>0</v>
      </c>
      <c r="L61" s="187">
        <f t="shared" si="0"/>
        <v>0</v>
      </c>
      <c r="M61" s="187">
        <f t="shared" si="0"/>
        <v>0</v>
      </c>
      <c r="N61" s="187">
        <f t="shared" si="0"/>
        <v>0</v>
      </c>
      <c r="O61" s="187">
        <f t="shared" si="0"/>
        <v>0</v>
      </c>
      <c r="P61" s="187">
        <f t="shared" ref="P61:AB61" si="1">$Z$7</f>
        <v>0</v>
      </c>
      <c r="Q61" s="187">
        <f t="shared" si="1"/>
        <v>0</v>
      </c>
      <c r="R61" s="187">
        <f t="shared" si="1"/>
        <v>0</v>
      </c>
      <c r="S61" s="187">
        <f t="shared" si="1"/>
        <v>0</v>
      </c>
      <c r="T61" s="187">
        <f t="shared" si="1"/>
        <v>0</v>
      </c>
      <c r="U61" s="187">
        <f t="shared" si="1"/>
        <v>0</v>
      </c>
      <c r="V61" s="187">
        <f t="shared" si="1"/>
        <v>0</v>
      </c>
      <c r="W61" s="187">
        <f t="shared" si="1"/>
        <v>0</v>
      </c>
      <c r="X61" s="187">
        <f t="shared" si="1"/>
        <v>0</v>
      </c>
      <c r="Y61" s="187">
        <f t="shared" si="1"/>
        <v>0</v>
      </c>
      <c r="Z61" s="187">
        <f t="shared" si="1"/>
        <v>0</v>
      </c>
      <c r="AA61" s="187">
        <f t="shared" si="1"/>
        <v>0</v>
      </c>
      <c r="AB61" s="187">
        <f t="shared" si="1"/>
        <v>0</v>
      </c>
      <c r="AC61" s="187">
        <f t="shared" ref="AC61:AP61" si="2">$Z$7</f>
        <v>0</v>
      </c>
      <c r="AD61" s="187">
        <f t="shared" si="2"/>
        <v>0</v>
      </c>
      <c r="AE61" s="187">
        <f t="shared" si="2"/>
        <v>0</v>
      </c>
      <c r="AF61" s="187">
        <f t="shared" si="2"/>
        <v>0</v>
      </c>
      <c r="AG61" s="187">
        <f t="shared" si="2"/>
        <v>0</v>
      </c>
      <c r="AH61" s="187">
        <f t="shared" si="2"/>
        <v>0</v>
      </c>
      <c r="AI61" s="187">
        <f t="shared" si="2"/>
        <v>0</v>
      </c>
      <c r="AJ61" s="187">
        <f t="shared" si="2"/>
        <v>0</v>
      </c>
      <c r="AK61" s="187">
        <f t="shared" si="2"/>
        <v>0</v>
      </c>
      <c r="AL61" s="187">
        <f t="shared" si="2"/>
        <v>0</v>
      </c>
      <c r="AM61" s="187">
        <f t="shared" si="2"/>
        <v>0</v>
      </c>
      <c r="AN61" s="187">
        <f t="shared" si="2"/>
        <v>0</v>
      </c>
      <c r="AO61" s="187">
        <f t="shared" si="2"/>
        <v>0</v>
      </c>
      <c r="AP61" s="187">
        <f t="shared" si="2"/>
        <v>0</v>
      </c>
      <c r="AQ61" s="187"/>
      <c r="AR61" s="187"/>
      <c r="AS61" s="187"/>
      <c r="AT61" s="187"/>
      <c r="AU61" s="187"/>
      <c r="AV61" s="187"/>
      <c r="AW61" s="187"/>
      <c r="AX61" s="187"/>
    </row>
    <row r="62" spans="1:53" s="186" customFormat="1" x14ac:dyDescent="0.25">
      <c r="A62" s="188"/>
      <c r="B62" s="187"/>
      <c r="C62" s="187">
        <f t="shared" ref="C62:AP62" si="3">1000*C33/((IF($Q$9="Square or Rectangular",$AK$9*$AO$9,PI()*($AK$9/2)^2)))</f>
        <v>3.9161539245987318</v>
      </c>
      <c r="D62" s="187">
        <f t="shared" si="3"/>
        <v>3.9161539245987318</v>
      </c>
      <c r="E62" s="187">
        <f t="shared" si="3"/>
        <v>3.9161539245987318</v>
      </c>
      <c r="F62" s="187">
        <f t="shared" si="3"/>
        <v>2.937115443449049</v>
      </c>
      <c r="G62" s="187">
        <f t="shared" si="3"/>
        <v>0</v>
      </c>
      <c r="H62" s="187">
        <f t="shared" si="3"/>
        <v>0</v>
      </c>
      <c r="I62" s="187">
        <f t="shared" si="3"/>
        <v>0</v>
      </c>
      <c r="J62" s="187">
        <f t="shared" si="3"/>
        <v>0</v>
      </c>
      <c r="K62" s="187">
        <f t="shared" si="3"/>
        <v>0</v>
      </c>
      <c r="L62" s="187">
        <f t="shared" si="3"/>
        <v>0</v>
      </c>
      <c r="M62" s="187">
        <f t="shared" si="3"/>
        <v>0</v>
      </c>
      <c r="N62" s="187">
        <f t="shared" si="3"/>
        <v>0</v>
      </c>
      <c r="O62" s="187">
        <f t="shared" si="3"/>
        <v>0</v>
      </c>
      <c r="P62" s="187">
        <f t="shared" si="3"/>
        <v>0</v>
      </c>
      <c r="Q62" s="187">
        <f t="shared" si="3"/>
        <v>0</v>
      </c>
      <c r="R62" s="187">
        <f t="shared" si="3"/>
        <v>0</v>
      </c>
      <c r="S62" s="187">
        <f t="shared" si="3"/>
        <v>0</v>
      </c>
      <c r="T62" s="187">
        <f t="shared" si="3"/>
        <v>0</v>
      </c>
      <c r="U62" s="187">
        <f t="shared" si="3"/>
        <v>0</v>
      </c>
      <c r="V62" s="187">
        <f t="shared" si="3"/>
        <v>0</v>
      </c>
      <c r="W62" s="187">
        <f t="shared" si="3"/>
        <v>0</v>
      </c>
      <c r="X62" s="187">
        <f t="shared" si="3"/>
        <v>0</v>
      </c>
      <c r="Y62" s="187">
        <f t="shared" si="3"/>
        <v>0</v>
      </c>
      <c r="Z62" s="187">
        <f t="shared" si="3"/>
        <v>0</v>
      </c>
      <c r="AA62" s="187">
        <f t="shared" si="3"/>
        <v>0</v>
      </c>
      <c r="AB62" s="187">
        <f t="shared" si="3"/>
        <v>0</v>
      </c>
      <c r="AC62" s="187">
        <f t="shared" si="3"/>
        <v>0</v>
      </c>
      <c r="AD62" s="187">
        <f t="shared" si="3"/>
        <v>0</v>
      </c>
      <c r="AE62" s="187">
        <f t="shared" si="3"/>
        <v>0</v>
      </c>
      <c r="AF62" s="187">
        <f t="shared" si="3"/>
        <v>0</v>
      </c>
      <c r="AG62" s="187">
        <f t="shared" si="3"/>
        <v>0</v>
      </c>
      <c r="AH62" s="187">
        <f t="shared" si="3"/>
        <v>0</v>
      </c>
      <c r="AI62" s="187">
        <f t="shared" si="3"/>
        <v>0</v>
      </c>
      <c r="AJ62" s="187">
        <f t="shared" si="3"/>
        <v>0</v>
      </c>
      <c r="AK62" s="187">
        <f t="shared" si="3"/>
        <v>0</v>
      </c>
      <c r="AL62" s="187">
        <f t="shared" si="3"/>
        <v>0</v>
      </c>
      <c r="AM62" s="187">
        <f t="shared" si="3"/>
        <v>0</v>
      </c>
      <c r="AN62" s="187">
        <f t="shared" si="3"/>
        <v>0</v>
      </c>
      <c r="AO62" s="187">
        <f t="shared" si="3"/>
        <v>0</v>
      </c>
      <c r="AP62" s="187">
        <f t="shared" si="3"/>
        <v>0</v>
      </c>
      <c r="AQ62" s="187"/>
      <c r="AR62" s="187"/>
      <c r="AS62" s="187"/>
      <c r="AT62" s="187"/>
      <c r="AU62" s="187"/>
      <c r="AV62" s="187"/>
      <c r="AW62" s="187"/>
      <c r="AX62" s="187"/>
    </row>
    <row r="63" spans="1:53" s="186" customFormat="1" x14ac:dyDescent="0.25">
      <c r="A63" s="188"/>
      <c r="B63" s="187"/>
      <c r="C63" s="187">
        <f t="shared" ref="C63:AB63" si="4">IF(C62=0,"",C62)</f>
        <v>3.9161539245987318</v>
      </c>
      <c r="D63" s="187">
        <f t="shared" si="4"/>
        <v>3.9161539245987318</v>
      </c>
      <c r="E63" s="187">
        <f t="shared" si="4"/>
        <v>3.9161539245987318</v>
      </c>
      <c r="F63" s="187">
        <f t="shared" si="4"/>
        <v>2.937115443449049</v>
      </c>
      <c r="G63" s="187" t="str">
        <f t="shared" ref="G63:O63" si="5">IF(G62=0,"",G62)</f>
        <v/>
      </c>
      <c r="H63" s="187" t="str">
        <f t="shared" si="5"/>
        <v/>
      </c>
      <c r="I63" s="187" t="str">
        <f t="shared" si="5"/>
        <v/>
      </c>
      <c r="J63" s="187" t="str">
        <f t="shared" si="5"/>
        <v/>
      </c>
      <c r="K63" s="187" t="str">
        <f t="shared" si="5"/>
        <v/>
      </c>
      <c r="L63" s="187" t="str">
        <f t="shared" si="5"/>
        <v/>
      </c>
      <c r="M63" s="187" t="str">
        <f t="shared" si="5"/>
        <v/>
      </c>
      <c r="N63" s="187" t="str">
        <f t="shared" si="5"/>
        <v/>
      </c>
      <c r="O63" s="187" t="str">
        <f t="shared" si="5"/>
        <v/>
      </c>
      <c r="P63" s="187" t="str">
        <f t="shared" si="4"/>
        <v/>
      </c>
      <c r="Q63" s="187" t="str">
        <f t="shared" si="4"/>
        <v/>
      </c>
      <c r="R63" s="187" t="str">
        <f t="shared" si="4"/>
        <v/>
      </c>
      <c r="S63" s="187" t="str">
        <f t="shared" si="4"/>
        <v/>
      </c>
      <c r="T63" s="187" t="str">
        <f t="shared" si="4"/>
        <v/>
      </c>
      <c r="U63" s="187" t="str">
        <f t="shared" si="4"/>
        <v/>
      </c>
      <c r="V63" s="187" t="str">
        <f t="shared" si="4"/>
        <v/>
      </c>
      <c r="W63" s="187" t="str">
        <f t="shared" si="4"/>
        <v/>
      </c>
      <c r="X63" s="187" t="str">
        <f t="shared" si="4"/>
        <v/>
      </c>
      <c r="Y63" s="187" t="str">
        <f t="shared" si="4"/>
        <v/>
      </c>
      <c r="Z63" s="187" t="str">
        <f t="shared" si="4"/>
        <v/>
      </c>
      <c r="AA63" s="187" t="str">
        <f t="shared" si="4"/>
        <v/>
      </c>
      <c r="AB63" s="187" t="str">
        <f t="shared" si="4"/>
        <v/>
      </c>
      <c r="AC63" s="187" t="str">
        <f t="shared" ref="AC63:AL63" si="6">IF(AC62=0,"",AC62)</f>
        <v/>
      </c>
      <c r="AD63" s="187" t="str">
        <f t="shared" si="6"/>
        <v/>
      </c>
      <c r="AE63" s="187" t="str">
        <f t="shared" si="6"/>
        <v/>
      </c>
      <c r="AF63" s="187" t="str">
        <f t="shared" si="6"/>
        <v/>
      </c>
      <c r="AG63" s="187" t="str">
        <f t="shared" si="6"/>
        <v/>
      </c>
      <c r="AH63" s="187" t="str">
        <f t="shared" si="6"/>
        <v/>
      </c>
      <c r="AI63" s="187" t="str">
        <f t="shared" si="6"/>
        <v/>
      </c>
      <c r="AJ63" s="187" t="str">
        <f t="shared" si="6"/>
        <v/>
      </c>
      <c r="AK63" s="187" t="str">
        <f t="shared" si="6"/>
        <v/>
      </c>
      <c r="AL63" s="187" t="str">
        <f t="shared" si="6"/>
        <v/>
      </c>
      <c r="AM63" s="187" t="str">
        <f t="shared" ref="AM63:AX63" si="7">IF(AM62=0,"",AM62)</f>
        <v/>
      </c>
      <c r="AN63" s="187" t="str">
        <f t="shared" si="7"/>
        <v/>
      </c>
      <c r="AO63" s="187" t="str">
        <f t="shared" si="7"/>
        <v/>
      </c>
      <c r="AP63" s="187" t="str">
        <f t="shared" si="7"/>
        <v/>
      </c>
      <c r="AQ63" s="187" t="str">
        <f t="shared" si="7"/>
        <v/>
      </c>
      <c r="AR63" s="187" t="str">
        <f t="shared" si="7"/>
        <v/>
      </c>
      <c r="AS63" s="187" t="str">
        <f t="shared" si="7"/>
        <v/>
      </c>
      <c r="AT63" s="187" t="str">
        <f t="shared" si="7"/>
        <v/>
      </c>
      <c r="AU63" s="187" t="str">
        <f t="shared" si="7"/>
        <v/>
      </c>
      <c r="AV63" s="187" t="str">
        <f t="shared" si="7"/>
        <v/>
      </c>
      <c r="AW63" s="187" t="str">
        <f t="shared" si="7"/>
        <v/>
      </c>
      <c r="AX63" s="187" t="str">
        <f t="shared" si="7"/>
        <v/>
      </c>
    </row>
    <row r="64" spans="1:53" s="186" customFormat="1" x14ac:dyDescent="0.25">
      <c r="A64" s="188"/>
      <c r="B64" s="187"/>
      <c r="C64" s="189">
        <f>IF(C62=0,"",(C63+0.00001*C60))</f>
        <v>3.9161639245987319</v>
      </c>
      <c r="D64" s="189">
        <f t="shared" ref="D64:AP64" si="8">IF(D62=0,"",(D63+0.00001*D60))</f>
        <v>3.9161739245987319</v>
      </c>
      <c r="E64" s="189">
        <f t="shared" si="8"/>
        <v>3.916183924598732</v>
      </c>
      <c r="F64" s="189">
        <f t="shared" si="8"/>
        <v>2.9371554434490488</v>
      </c>
      <c r="G64" s="189" t="str">
        <f t="shared" si="8"/>
        <v/>
      </c>
      <c r="H64" s="189" t="str">
        <f t="shared" si="8"/>
        <v/>
      </c>
      <c r="I64" s="189" t="str">
        <f t="shared" si="8"/>
        <v/>
      </c>
      <c r="J64" s="189" t="str">
        <f t="shared" si="8"/>
        <v/>
      </c>
      <c r="K64" s="189" t="str">
        <f t="shared" si="8"/>
        <v/>
      </c>
      <c r="L64" s="189" t="str">
        <f t="shared" si="8"/>
        <v/>
      </c>
      <c r="M64" s="189" t="str">
        <f t="shared" si="8"/>
        <v/>
      </c>
      <c r="N64" s="189" t="str">
        <f t="shared" si="8"/>
        <v/>
      </c>
      <c r="O64" s="189" t="str">
        <f t="shared" si="8"/>
        <v/>
      </c>
      <c r="P64" s="189" t="str">
        <f t="shared" si="8"/>
        <v/>
      </c>
      <c r="Q64" s="189" t="str">
        <f t="shared" si="8"/>
        <v/>
      </c>
      <c r="R64" s="189" t="str">
        <f t="shared" si="8"/>
        <v/>
      </c>
      <c r="S64" s="189" t="str">
        <f t="shared" si="8"/>
        <v/>
      </c>
      <c r="T64" s="189" t="str">
        <f t="shared" si="8"/>
        <v/>
      </c>
      <c r="U64" s="189" t="str">
        <f t="shared" si="8"/>
        <v/>
      </c>
      <c r="V64" s="189" t="str">
        <f t="shared" si="8"/>
        <v/>
      </c>
      <c r="W64" s="189" t="str">
        <f t="shared" si="8"/>
        <v/>
      </c>
      <c r="X64" s="189" t="str">
        <f t="shared" si="8"/>
        <v/>
      </c>
      <c r="Y64" s="189" t="str">
        <f t="shared" si="8"/>
        <v/>
      </c>
      <c r="Z64" s="189" t="str">
        <f t="shared" si="8"/>
        <v/>
      </c>
      <c r="AA64" s="189" t="str">
        <f t="shared" si="8"/>
        <v/>
      </c>
      <c r="AB64" s="189" t="str">
        <f t="shared" si="8"/>
        <v/>
      </c>
      <c r="AC64" s="189" t="str">
        <f t="shared" si="8"/>
        <v/>
      </c>
      <c r="AD64" s="189" t="str">
        <f t="shared" si="8"/>
        <v/>
      </c>
      <c r="AE64" s="189" t="str">
        <f t="shared" si="8"/>
        <v/>
      </c>
      <c r="AF64" s="189" t="str">
        <f t="shared" si="8"/>
        <v/>
      </c>
      <c r="AG64" s="189" t="str">
        <f t="shared" si="8"/>
        <v/>
      </c>
      <c r="AH64" s="189" t="str">
        <f t="shared" si="8"/>
        <v/>
      </c>
      <c r="AI64" s="189" t="str">
        <f t="shared" si="8"/>
        <v/>
      </c>
      <c r="AJ64" s="189" t="str">
        <f t="shared" si="8"/>
        <v/>
      </c>
      <c r="AK64" s="189" t="str">
        <f t="shared" si="8"/>
        <v/>
      </c>
      <c r="AL64" s="189" t="str">
        <f t="shared" si="8"/>
        <v/>
      </c>
      <c r="AM64" s="189" t="str">
        <f t="shared" si="8"/>
        <v/>
      </c>
      <c r="AN64" s="189" t="str">
        <f t="shared" si="8"/>
        <v/>
      </c>
      <c r="AO64" s="189" t="str">
        <f t="shared" si="8"/>
        <v/>
      </c>
      <c r="AP64" s="189" t="str">
        <f t="shared" si="8"/>
        <v/>
      </c>
      <c r="AQ64" s="187"/>
      <c r="AR64" s="187"/>
      <c r="AS64" s="187"/>
      <c r="AT64" s="187"/>
      <c r="AU64" s="187"/>
      <c r="AV64" s="187"/>
      <c r="AW64" s="187"/>
      <c r="AX64" s="187"/>
    </row>
    <row r="65" spans="1:44" s="186" customFormat="1" x14ac:dyDescent="0.25">
      <c r="A65" s="188"/>
      <c r="B65" s="187"/>
      <c r="C65" s="187" t="str">
        <f>IF(C64&gt;$C$67,C63,"")</f>
        <v/>
      </c>
      <c r="D65" s="187" t="str">
        <f t="shared" ref="D65:AP65" si="9">IF(D64&gt;$C$67,D63,"")</f>
        <v/>
      </c>
      <c r="E65" s="187">
        <f t="shared" si="9"/>
        <v>3.9161539245987318</v>
      </c>
      <c r="F65" s="187" t="str">
        <f t="shared" si="9"/>
        <v/>
      </c>
      <c r="G65" s="187" t="str">
        <f t="shared" si="9"/>
        <v/>
      </c>
      <c r="H65" s="187" t="str">
        <f t="shared" si="9"/>
        <v/>
      </c>
      <c r="I65" s="187" t="str">
        <f t="shared" si="9"/>
        <v/>
      </c>
      <c r="J65" s="187" t="str">
        <f t="shared" si="9"/>
        <v/>
      </c>
      <c r="K65" s="187" t="str">
        <f t="shared" si="9"/>
        <v/>
      </c>
      <c r="L65" s="187" t="str">
        <f t="shared" si="9"/>
        <v/>
      </c>
      <c r="M65" s="187" t="str">
        <f t="shared" si="9"/>
        <v/>
      </c>
      <c r="N65" s="187" t="str">
        <f t="shared" si="9"/>
        <v/>
      </c>
      <c r="O65" s="187" t="str">
        <f t="shared" si="9"/>
        <v/>
      </c>
      <c r="P65" s="187" t="str">
        <f t="shared" si="9"/>
        <v/>
      </c>
      <c r="Q65" s="187" t="str">
        <f t="shared" si="9"/>
        <v/>
      </c>
      <c r="R65" s="187" t="str">
        <f t="shared" si="9"/>
        <v/>
      </c>
      <c r="S65" s="187" t="str">
        <f t="shared" si="9"/>
        <v/>
      </c>
      <c r="T65" s="187" t="str">
        <f t="shared" si="9"/>
        <v/>
      </c>
      <c r="U65" s="187" t="str">
        <f t="shared" si="9"/>
        <v/>
      </c>
      <c r="V65" s="187" t="str">
        <f t="shared" si="9"/>
        <v/>
      </c>
      <c r="W65" s="187" t="str">
        <f t="shared" si="9"/>
        <v/>
      </c>
      <c r="X65" s="187" t="str">
        <f t="shared" si="9"/>
        <v/>
      </c>
      <c r="Y65" s="187" t="str">
        <f t="shared" si="9"/>
        <v/>
      </c>
      <c r="Z65" s="187" t="str">
        <f t="shared" si="9"/>
        <v/>
      </c>
      <c r="AA65" s="187" t="str">
        <f t="shared" si="9"/>
        <v/>
      </c>
      <c r="AB65" s="187" t="str">
        <f t="shared" si="9"/>
        <v/>
      </c>
      <c r="AC65" s="187" t="str">
        <f t="shared" si="9"/>
        <v/>
      </c>
      <c r="AD65" s="187" t="str">
        <f t="shared" si="9"/>
        <v/>
      </c>
      <c r="AE65" s="187" t="str">
        <f t="shared" si="9"/>
        <v/>
      </c>
      <c r="AF65" s="187" t="str">
        <f t="shared" si="9"/>
        <v/>
      </c>
      <c r="AG65" s="187" t="str">
        <f t="shared" si="9"/>
        <v/>
      </c>
      <c r="AH65" s="187" t="str">
        <f t="shared" si="9"/>
        <v/>
      </c>
      <c r="AI65" s="187" t="str">
        <f t="shared" si="9"/>
        <v/>
      </c>
      <c r="AJ65" s="187" t="str">
        <f t="shared" si="9"/>
        <v/>
      </c>
      <c r="AK65" s="187" t="str">
        <f t="shared" si="9"/>
        <v/>
      </c>
      <c r="AL65" s="187" t="str">
        <f t="shared" si="9"/>
        <v/>
      </c>
      <c r="AM65" s="187" t="str">
        <f t="shared" si="9"/>
        <v/>
      </c>
      <c r="AN65" s="187" t="str">
        <f t="shared" si="9"/>
        <v/>
      </c>
      <c r="AO65" s="187" t="str">
        <f t="shared" si="9"/>
        <v/>
      </c>
      <c r="AP65" s="187" t="str">
        <f t="shared" si="9"/>
        <v/>
      </c>
      <c r="AQ65" s="187"/>
      <c r="AR65" s="190"/>
    </row>
    <row r="66" spans="1:44" s="186" customFormat="1" x14ac:dyDescent="0.25">
      <c r="A66" s="188"/>
      <c r="B66" s="187"/>
      <c r="C66" s="187" t="s">
        <v>29</v>
      </c>
      <c r="D66" s="187" t="s">
        <v>30</v>
      </c>
      <c r="E66" s="187" t="s">
        <v>31</v>
      </c>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c r="AI66" s="187"/>
      <c r="AJ66" s="187"/>
      <c r="AK66" s="187"/>
      <c r="AL66" s="187"/>
      <c r="AM66" s="187"/>
      <c r="AN66" s="187"/>
      <c r="AO66" s="187"/>
      <c r="AP66" s="187"/>
      <c r="AQ66" s="187"/>
      <c r="AR66" s="190"/>
    </row>
    <row r="67" spans="1:44" s="186" customFormat="1" x14ac:dyDescent="0.25">
      <c r="A67" s="188"/>
      <c r="B67" s="187"/>
      <c r="C67" s="187">
        <f>QUARTILE(C64:AP64,3)</f>
        <v>3.9161764245987318</v>
      </c>
      <c r="D67" s="187">
        <f>AVERAGE(C63:AP63)</f>
        <v>3.6713943043113111</v>
      </c>
      <c r="E67" s="187">
        <f>AVERAGE(C65:AP65)</f>
        <v>3.9161539245987318</v>
      </c>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c r="AK67" s="187"/>
      <c r="AL67" s="187"/>
      <c r="AM67" s="187"/>
      <c r="AN67" s="187"/>
      <c r="AO67" s="187"/>
      <c r="AP67" s="187"/>
      <c r="AQ67" s="187"/>
      <c r="AR67" s="190"/>
    </row>
    <row r="68" spans="1:44" s="193" customFormat="1" x14ac:dyDescent="0.25">
      <c r="A68" s="191"/>
      <c r="B68" s="185"/>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92"/>
    </row>
    <row r="69" spans="1:44" s="193" customFormat="1" x14ac:dyDescent="0.25">
      <c r="A69" s="191"/>
      <c r="B69" s="185"/>
      <c r="C69" s="194"/>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92"/>
    </row>
    <row r="70" spans="1:44" s="117" customFormat="1" x14ac:dyDescent="0.25">
      <c r="A70" s="114"/>
      <c r="B70" s="115"/>
      <c r="C70" s="138"/>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6"/>
    </row>
    <row r="71" spans="1:44" x14ac:dyDescent="0.25">
      <c r="A71" s="86"/>
      <c r="B71" s="85"/>
      <c r="C71" s="139"/>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row>
    <row r="72" spans="1:44" x14ac:dyDescent="0.25">
      <c r="A72" s="86"/>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row>
    <row r="73" spans="1:44" x14ac:dyDescent="0.25">
      <c r="A73" s="86"/>
      <c r="B73" s="8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row>
    <row r="74" spans="1:44" x14ac:dyDescent="0.25">
      <c r="A74" s="86"/>
      <c r="B74" s="8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row>
    <row r="75" spans="1:44" x14ac:dyDescent="0.25">
      <c r="A75" s="86"/>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row>
    <row r="76" spans="1:44" x14ac:dyDescent="0.25">
      <c r="A76" s="86"/>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row>
  </sheetData>
  <sheetProtection password="9E01" sheet="1" objects="1" scenarios="1" selectLockedCells="1"/>
  <mergeCells count="32">
    <mergeCell ref="Q15:R15"/>
    <mergeCell ref="U44:V44"/>
    <mergeCell ref="C1:AP1"/>
    <mergeCell ref="Q9:T9"/>
    <mergeCell ref="AP26:AP27"/>
    <mergeCell ref="C31:V31"/>
    <mergeCell ref="W31:AP31"/>
    <mergeCell ref="Z7:AA7"/>
    <mergeCell ref="C3:AQ5"/>
    <mergeCell ref="AM11:AN11"/>
    <mergeCell ref="AO11:AQ11"/>
    <mergeCell ref="Q13:T13"/>
    <mergeCell ref="AM13:AN13"/>
    <mergeCell ref="AO13:AQ13"/>
    <mergeCell ref="AI9:AJ9"/>
    <mergeCell ref="AM9:AN9"/>
    <mergeCell ref="AP9:AQ9"/>
    <mergeCell ref="S15:T15"/>
    <mergeCell ref="AW52:AX52"/>
    <mergeCell ref="B53:AQ56"/>
    <mergeCell ref="D35:AO36"/>
    <mergeCell ref="AP35:AP36"/>
    <mergeCell ref="F44:R44"/>
    <mergeCell ref="S44:T44"/>
    <mergeCell ref="F46:R46"/>
    <mergeCell ref="S46:T46"/>
    <mergeCell ref="F48:R48"/>
    <mergeCell ref="S48:T48"/>
    <mergeCell ref="U48:V48"/>
    <mergeCell ref="F50:R50"/>
    <mergeCell ref="S50:T50"/>
    <mergeCell ref="U46:V46"/>
  </mergeCells>
  <dataValidations count="4">
    <dataValidation type="list" allowBlank="1" showInputMessage="1" showErrorMessage="1" sqref="Q9">
      <formula1>$U$9:$U$10</formula1>
    </dataValidation>
    <dataValidation allowBlank="1" showErrorMessage="1" promptTitle="Select from drop down tab" prompt="Select either kg N/ha or mm effluent applied" sqref="AV33:AV42"/>
    <dataValidation type="whole" allowBlank="1" showInputMessage="1" showErrorMessage="1" sqref="Q20 V20:W20">
      <formula1>1</formula1>
      <formula2>10000</formula2>
    </dataValidation>
    <dataValidation type="list" allowBlank="1" showInputMessage="1" showErrorMessage="1" sqref="Q13:T13">
      <formula1>$U$13:$U$14</formula1>
    </dataValidation>
  </dataValidations>
  <pageMargins left="0.7" right="0.7" top="0.75" bottom="0.75" header="0.3" footer="0.3"/>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71"/>
  <sheetViews>
    <sheetView showGridLines="0" zoomScaleNormal="100" workbookViewId="0">
      <selection activeCell="Q29" sqref="Q29"/>
    </sheetView>
  </sheetViews>
  <sheetFormatPr defaultRowHeight="15" x14ac:dyDescent="0.25"/>
  <cols>
    <col min="1" max="1" width="5.140625" style="37" customWidth="1"/>
    <col min="2" max="2" width="2.140625" style="14" customWidth="1"/>
    <col min="3" max="42" width="5.7109375" style="14" customWidth="1"/>
    <col min="43" max="43" width="4.140625" style="14" customWidth="1"/>
    <col min="44" max="44" width="3.5703125" style="14" customWidth="1"/>
    <col min="45" max="49" width="9.140625" style="37"/>
    <col min="50" max="50" width="12" style="37" bestFit="1" customWidth="1"/>
    <col min="51" max="16384" width="9.140625" style="37"/>
  </cols>
  <sheetData>
    <row r="1" spans="1:49" ht="58.5" customHeight="1" x14ac:dyDescent="0.35">
      <c r="A1" s="34"/>
      <c r="B1" s="35"/>
      <c r="C1" s="214" t="s">
        <v>74</v>
      </c>
      <c r="D1" s="214"/>
      <c r="E1" s="214"/>
      <c r="F1" s="214"/>
      <c r="G1" s="214"/>
      <c r="H1" s="214"/>
      <c r="I1" s="214"/>
      <c r="J1" s="214"/>
      <c r="K1" s="214"/>
      <c r="L1" s="214"/>
      <c r="M1" s="214"/>
      <c r="N1" s="214"/>
      <c r="O1" s="214"/>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36"/>
      <c r="AR1" s="35"/>
    </row>
    <row r="2" spans="1:49" s="38" customFormat="1" ht="18" customHeight="1" x14ac:dyDescent="0.35">
      <c r="B2" s="39"/>
      <c r="C2" s="40"/>
      <c r="D2" s="40"/>
      <c r="E2" s="40"/>
      <c r="F2" s="40"/>
      <c r="G2" s="40"/>
      <c r="H2" s="40"/>
      <c r="I2" s="40"/>
      <c r="J2" s="40"/>
      <c r="K2" s="40"/>
      <c r="L2" s="40"/>
      <c r="M2" s="40"/>
      <c r="N2" s="40"/>
      <c r="O2" s="40"/>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39"/>
    </row>
    <row r="3" spans="1:49" ht="15" customHeight="1" x14ac:dyDescent="0.25">
      <c r="A3" s="38"/>
      <c r="B3" s="18"/>
      <c r="C3" s="223" t="s">
        <v>75</v>
      </c>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18"/>
      <c r="AS3" s="38"/>
      <c r="AT3" s="38"/>
      <c r="AU3" s="38"/>
      <c r="AV3" s="38"/>
      <c r="AW3" s="38"/>
    </row>
    <row r="4" spans="1:49" ht="30" x14ac:dyDescent="0.25">
      <c r="A4" s="38"/>
      <c r="B4" s="18"/>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18"/>
      <c r="AS4" s="43"/>
      <c r="AT4" s="44"/>
      <c r="AU4" s="44"/>
      <c r="AV4" s="44"/>
      <c r="AW4" s="38"/>
    </row>
    <row r="5" spans="1:49" x14ac:dyDescent="0.25">
      <c r="A5" s="38"/>
      <c r="B5" s="18"/>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18"/>
      <c r="AS5" s="38"/>
      <c r="AT5" s="38"/>
      <c r="AU5" s="38"/>
      <c r="AV5" s="38"/>
      <c r="AW5" s="38"/>
    </row>
    <row r="6" spans="1:49" ht="9.75" customHeight="1" x14ac:dyDescent="0.25">
      <c r="A6" s="38"/>
      <c r="B6" s="18"/>
      <c r="C6" s="18"/>
      <c r="D6" s="18"/>
      <c r="E6" s="18"/>
      <c r="F6" s="18"/>
      <c r="G6" s="18"/>
      <c r="H6" s="18"/>
      <c r="I6" s="18"/>
      <c r="J6" s="18"/>
      <c r="K6" s="18"/>
      <c r="L6" s="18"/>
      <c r="M6" s="18"/>
      <c r="N6" s="18"/>
      <c r="O6" s="18"/>
      <c r="P6" s="11"/>
      <c r="Q6" s="18"/>
      <c r="R6" s="18"/>
      <c r="S6" s="11"/>
      <c r="T6" s="11"/>
      <c r="U6" s="11"/>
      <c r="V6" s="18"/>
      <c r="W6" s="18"/>
      <c r="X6" s="18"/>
      <c r="Y6" s="11"/>
      <c r="Z6" s="11"/>
      <c r="AA6" s="11"/>
      <c r="AB6" s="11"/>
      <c r="AC6" s="11"/>
      <c r="AD6" s="11"/>
      <c r="AE6" s="11"/>
      <c r="AF6" s="11"/>
      <c r="AG6" s="11"/>
      <c r="AH6" s="11"/>
      <c r="AI6" s="11"/>
      <c r="AJ6" s="11"/>
      <c r="AK6" s="11"/>
      <c r="AL6" s="11"/>
      <c r="AM6" s="11"/>
      <c r="AN6" s="11"/>
      <c r="AO6" s="11"/>
      <c r="AP6" s="18"/>
      <c r="AQ6" s="18"/>
      <c r="AR6" s="18"/>
      <c r="AS6" s="88"/>
      <c r="AT6" s="88"/>
      <c r="AU6" s="88"/>
    </row>
    <row r="7" spans="1:49" ht="25.5" customHeight="1" x14ac:dyDescent="0.25">
      <c r="A7" s="38"/>
      <c r="B7" s="45"/>
      <c r="C7" s="89" t="s">
        <v>0</v>
      </c>
      <c r="D7" s="47"/>
      <c r="E7" s="118" t="s">
        <v>21</v>
      </c>
      <c r="F7" s="47"/>
      <c r="G7" s="47"/>
      <c r="H7" s="47"/>
      <c r="I7" s="47"/>
      <c r="J7" s="47"/>
      <c r="K7" s="47"/>
      <c r="L7" s="47"/>
      <c r="M7" s="47"/>
      <c r="N7" s="47"/>
      <c r="O7" s="47"/>
      <c r="P7" s="46"/>
      <c r="Q7" s="47"/>
      <c r="R7" s="47"/>
      <c r="S7" s="47"/>
      <c r="T7" s="47"/>
      <c r="U7" s="47"/>
      <c r="V7" s="47"/>
      <c r="W7" s="47"/>
      <c r="X7" s="47"/>
      <c r="Y7" s="47"/>
      <c r="Z7" s="202"/>
      <c r="AA7" s="222"/>
      <c r="AB7" s="183" t="s">
        <v>7</v>
      </c>
      <c r="AC7" s="11"/>
      <c r="AD7" s="11"/>
      <c r="AE7" s="11"/>
      <c r="AF7" s="11"/>
      <c r="AG7" s="11"/>
      <c r="AH7" s="11"/>
      <c r="AI7" s="11"/>
      <c r="AJ7" s="18"/>
      <c r="AK7" s="18"/>
      <c r="AL7" s="18"/>
      <c r="AM7" s="18"/>
      <c r="AN7" s="18"/>
      <c r="AO7" s="18"/>
      <c r="AP7" s="18"/>
      <c r="AQ7" s="18"/>
      <c r="AR7" s="18"/>
      <c r="AS7" s="88"/>
      <c r="AT7" s="88"/>
      <c r="AU7" s="88"/>
    </row>
    <row r="8" spans="1:49" s="38" customFormat="1" ht="12" customHeight="1" x14ac:dyDescent="0.25">
      <c r="B8" s="18"/>
      <c r="C8" s="18"/>
      <c r="D8" s="18"/>
      <c r="E8" s="18"/>
      <c r="F8" s="18"/>
      <c r="G8" s="18"/>
      <c r="H8" s="18"/>
      <c r="I8" s="18"/>
      <c r="J8" s="18"/>
      <c r="K8" s="18"/>
      <c r="L8" s="18"/>
      <c r="M8" s="18"/>
      <c r="N8" s="18"/>
      <c r="O8" s="18"/>
      <c r="P8" s="11"/>
      <c r="Q8" s="18"/>
      <c r="R8" s="18"/>
      <c r="S8" s="11"/>
      <c r="T8" s="11"/>
      <c r="U8" s="11"/>
      <c r="V8" s="18"/>
      <c r="W8" s="18"/>
      <c r="X8" s="18"/>
      <c r="Y8" s="11"/>
      <c r="Z8" s="11"/>
      <c r="AA8" s="11"/>
      <c r="AB8" s="11"/>
      <c r="AC8" s="11"/>
      <c r="AD8" s="11"/>
      <c r="AE8" s="11"/>
      <c r="AF8" s="11"/>
      <c r="AG8" s="11"/>
      <c r="AH8" s="11"/>
      <c r="AI8" s="11"/>
      <c r="AJ8" s="11"/>
      <c r="AK8" s="11"/>
      <c r="AL8" s="11"/>
      <c r="AM8" s="11"/>
      <c r="AN8" s="11"/>
      <c r="AO8" s="11"/>
      <c r="AP8" s="18"/>
      <c r="AQ8" s="18"/>
      <c r="AR8" s="18"/>
      <c r="AS8" s="88"/>
      <c r="AT8" s="88"/>
      <c r="AU8" s="88"/>
    </row>
    <row r="9" spans="1:49" ht="24" customHeight="1" x14ac:dyDescent="0.25">
      <c r="A9" s="38"/>
      <c r="B9" s="45"/>
      <c r="C9" s="89" t="s">
        <v>22</v>
      </c>
      <c r="D9" s="118" t="s">
        <v>35</v>
      </c>
      <c r="E9" s="46" t="s">
        <v>27</v>
      </c>
      <c r="F9" s="90"/>
      <c r="G9" s="47"/>
      <c r="H9" s="47"/>
      <c r="I9" s="47"/>
      <c r="J9" s="47"/>
      <c r="K9" s="47"/>
      <c r="L9" s="47"/>
      <c r="M9" s="47"/>
      <c r="N9" s="47"/>
      <c r="O9" s="47"/>
      <c r="P9" s="46"/>
      <c r="Q9" s="204" t="s">
        <v>1</v>
      </c>
      <c r="R9" s="204"/>
      <c r="S9" s="204"/>
      <c r="T9" s="204"/>
      <c r="U9" s="48" t="s">
        <v>1</v>
      </c>
      <c r="V9" s="99" t="s">
        <v>23</v>
      </c>
      <c r="W9" s="100"/>
      <c r="X9" s="93"/>
      <c r="Y9" s="120" t="s">
        <v>24</v>
      </c>
      <c r="Z9" s="195"/>
      <c r="AA9" s="94"/>
      <c r="AB9" s="94"/>
      <c r="AC9" s="94"/>
      <c r="AD9" s="195"/>
      <c r="AE9" s="94"/>
      <c r="AF9" s="94"/>
      <c r="AG9" s="94"/>
      <c r="AH9" s="94"/>
      <c r="AI9" s="200" t="str">
        <f>IF(Q9="Square or Rectangular","Width","Diameter ")</f>
        <v>Width</v>
      </c>
      <c r="AJ9" s="201"/>
      <c r="AK9" s="196">
        <v>1000</v>
      </c>
      <c r="AL9" s="197" t="s">
        <v>7</v>
      </c>
      <c r="AM9" s="206" t="str">
        <f>IF(Q9="Square or Rectangular","Length","")</f>
        <v>Length</v>
      </c>
      <c r="AN9" s="201"/>
      <c r="AO9" s="196">
        <v>1000</v>
      </c>
      <c r="AP9" s="206" t="str">
        <f>IF(Q9="Square or Rectangular","mm","")</f>
        <v>mm</v>
      </c>
      <c r="AQ9" s="201"/>
      <c r="AR9" s="18"/>
    </row>
    <row r="10" spans="1:49" s="38" customFormat="1" ht="12" customHeight="1" x14ac:dyDescent="0.25">
      <c r="B10" s="18"/>
      <c r="C10" s="49"/>
      <c r="D10" s="49"/>
      <c r="E10" s="49"/>
      <c r="F10" s="49"/>
      <c r="G10" s="50"/>
      <c r="H10" s="50"/>
      <c r="I10" s="50"/>
      <c r="J10" s="50"/>
      <c r="K10" s="50"/>
      <c r="L10" s="50"/>
      <c r="M10" s="50"/>
      <c r="N10" s="50"/>
      <c r="O10" s="50"/>
      <c r="P10" s="50"/>
      <c r="Q10" s="50"/>
      <c r="R10" s="49"/>
      <c r="S10" s="49"/>
      <c r="T10" s="49"/>
      <c r="U10" s="161" t="s">
        <v>2</v>
      </c>
      <c r="V10" s="11"/>
      <c r="W10" s="97"/>
      <c r="X10" s="97"/>
      <c r="Y10" s="97"/>
      <c r="Z10" s="91"/>
      <c r="AA10" s="92"/>
      <c r="AB10" s="92"/>
      <c r="AC10" s="91"/>
      <c r="AD10" s="91"/>
      <c r="AE10" s="91"/>
      <c r="AF10" s="91"/>
      <c r="AG10" s="91"/>
      <c r="AH10" s="91"/>
      <c r="AI10" s="91"/>
      <c r="AJ10" s="91"/>
      <c r="AK10" s="91"/>
      <c r="AL10" s="11"/>
      <c r="AM10" s="98"/>
      <c r="AN10" s="11"/>
      <c r="AO10" s="11"/>
      <c r="AP10" s="11"/>
      <c r="AQ10" s="18"/>
      <c r="AR10" s="18"/>
    </row>
    <row r="11" spans="1:49" ht="24" customHeight="1" x14ac:dyDescent="0.25">
      <c r="A11" s="38"/>
      <c r="B11" s="45"/>
      <c r="C11" s="89" t="s">
        <v>13</v>
      </c>
      <c r="D11" s="118"/>
      <c r="E11" s="137" t="s">
        <v>80</v>
      </c>
      <c r="F11" s="90"/>
      <c r="G11" s="47"/>
      <c r="H11" s="47"/>
      <c r="I11" s="47"/>
      <c r="J11" s="47"/>
      <c r="K11" s="47"/>
      <c r="L11" s="47"/>
      <c r="M11" s="47"/>
      <c r="N11" s="47"/>
      <c r="O11" s="47"/>
      <c r="P11" s="46"/>
      <c r="Q11" s="202">
        <v>500</v>
      </c>
      <c r="R11" s="222"/>
      <c r="S11" s="206" t="s">
        <v>77</v>
      </c>
      <c r="T11" s="201"/>
      <c r="U11" s="48"/>
      <c r="V11" s="99" t="s">
        <v>38</v>
      </c>
      <c r="W11" s="100"/>
      <c r="X11" s="93"/>
      <c r="Y11" s="120" t="s">
        <v>76</v>
      </c>
      <c r="Z11" s="195"/>
      <c r="AA11" s="94"/>
      <c r="AB11" s="94"/>
      <c r="AC11" s="94"/>
      <c r="AD11" s="120"/>
      <c r="AE11" s="94"/>
      <c r="AF11" s="94"/>
      <c r="AG11" s="94"/>
      <c r="AH11" s="94"/>
      <c r="AI11" s="94"/>
      <c r="AJ11" s="94"/>
      <c r="AK11" s="94"/>
      <c r="AL11" s="95"/>
      <c r="AM11" s="202"/>
      <c r="AN11" s="222"/>
      <c r="AO11" s="206" t="s">
        <v>37</v>
      </c>
      <c r="AP11" s="200"/>
      <c r="AQ11" s="201"/>
      <c r="AR11" s="18"/>
    </row>
    <row r="12" spans="1:49" s="38" customFormat="1" ht="12" customHeight="1" x14ac:dyDescent="0.25">
      <c r="B12" s="18"/>
      <c r="C12" s="49"/>
      <c r="D12" s="49"/>
      <c r="E12" s="49"/>
      <c r="F12" s="49"/>
      <c r="G12" s="50"/>
      <c r="H12" s="50"/>
      <c r="I12" s="50"/>
      <c r="J12" s="50"/>
      <c r="K12" s="50"/>
      <c r="L12" s="50"/>
      <c r="M12" s="50"/>
      <c r="N12" s="50"/>
      <c r="O12" s="50"/>
      <c r="P12" s="50"/>
      <c r="Q12" s="50"/>
      <c r="R12" s="49"/>
      <c r="S12" s="49"/>
      <c r="T12" s="49"/>
      <c r="U12" s="161"/>
      <c r="V12" s="11"/>
      <c r="W12" s="97"/>
      <c r="X12" s="97"/>
      <c r="Y12" s="97"/>
      <c r="Z12" s="91"/>
      <c r="AA12" s="92"/>
      <c r="AB12" s="92"/>
      <c r="AC12" s="91"/>
      <c r="AD12" s="91"/>
      <c r="AE12" s="91"/>
      <c r="AF12" s="91"/>
      <c r="AG12" s="91"/>
      <c r="AH12" s="91"/>
      <c r="AI12" s="91"/>
      <c r="AJ12" s="91"/>
      <c r="AK12" s="91"/>
      <c r="AL12" s="11"/>
      <c r="AM12" s="98"/>
      <c r="AN12" s="11"/>
      <c r="AO12" s="11"/>
      <c r="AP12" s="11"/>
      <c r="AQ12" s="18"/>
      <c r="AR12" s="18"/>
    </row>
    <row r="13" spans="1:49" s="38" customFormat="1" ht="24" customHeight="1" x14ac:dyDescent="0.25">
      <c r="B13" s="19"/>
      <c r="C13" s="119" t="s">
        <v>39</v>
      </c>
      <c r="D13" s="20"/>
      <c r="E13" s="20"/>
      <c r="F13" s="52" t="s">
        <v>81</v>
      </c>
      <c r="G13" s="20"/>
      <c r="H13" s="20"/>
      <c r="I13" s="20"/>
      <c r="J13" s="20"/>
      <c r="K13" s="20"/>
      <c r="L13" s="20"/>
      <c r="M13" s="20"/>
      <c r="N13" s="20"/>
      <c r="O13" s="20"/>
      <c r="P13" s="21"/>
      <c r="Q13" s="21"/>
      <c r="R13" s="22"/>
      <c r="S13" s="22"/>
      <c r="T13" s="21"/>
      <c r="U13" s="21"/>
      <c r="V13" s="22"/>
      <c r="W13" s="22"/>
      <c r="X13" s="22"/>
      <c r="Y13" s="22"/>
      <c r="Z13" s="22"/>
      <c r="AA13" s="23"/>
      <c r="AB13" s="23"/>
      <c r="AC13" s="24"/>
      <c r="AD13" s="24"/>
      <c r="AE13" s="24"/>
      <c r="AF13" s="24"/>
      <c r="AG13" s="24"/>
      <c r="AH13" s="24"/>
      <c r="AI13" s="24"/>
      <c r="AJ13" s="24"/>
      <c r="AK13" s="24"/>
      <c r="AL13" s="24"/>
      <c r="AM13" s="24"/>
      <c r="AN13" s="24"/>
      <c r="AO13" s="24"/>
      <c r="AP13" s="24"/>
      <c r="AQ13" s="25"/>
      <c r="AR13" s="9"/>
    </row>
    <row r="14" spans="1:49" s="38" customFormat="1" ht="15" customHeight="1" x14ac:dyDescent="0.3">
      <c r="B14" s="9"/>
      <c r="C14" s="26"/>
      <c r="D14" s="26"/>
      <c r="E14" s="26"/>
      <c r="F14" s="26"/>
      <c r="G14" s="26"/>
      <c r="H14" s="26"/>
      <c r="I14" s="26"/>
      <c r="J14" s="26"/>
      <c r="K14" s="26"/>
      <c r="L14" s="26"/>
      <c r="M14" s="26"/>
      <c r="N14" s="26"/>
      <c r="O14" s="26"/>
      <c r="P14" s="26"/>
      <c r="Q14" s="11"/>
      <c r="R14" s="11"/>
      <c r="S14" s="11"/>
      <c r="T14" s="26"/>
      <c r="U14" s="26"/>
      <c r="V14" s="11"/>
      <c r="W14" s="11"/>
      <c r="X14" s="11"/>
      <c r="Y14" s="11"/>
      <c r="Z14" s="11"/>
      <c r="AA14" s="11"/>
      <c r="AB14" s="11"/>
      <c r="AC14" s="11"/>
      <c r="AD14" s="11"/>
      <c r="AE14" s="11"/>
      <c r="AF14" s="11"/>
      <c r="AG14" s="11"/>
      <c r="AH14" s="11"/>
      <c r="AI14" s="11"/>
      <c r="AJ14" s="11"/>
      <c r="AK14" s="11"/>
      <c r="AL14" s="11"/>
      <c r="AM14" s="11"/>
      <c r="AN14" s="11"/>
      <c r="AO14" s="11"/>
      <c r="AP14" s="11"/>
      <c r="AQ14" s="3"/>
      <c r="AR14" s="11"/>
    </row>
    <row r="15" spans="1:49" s="38" customFormat="1" ht="15" customHeight="1" x14ac:dyDescent="0.25">
      <c r="B15" s="9"/>
      <c r="C15" s="11"/>
      <c r="D15" s="11"/>
      <c r="E15" s="11"/>
      <c r="F15" s="11"/>
      <c r="G15" s="11"/>
      <c r="H15" s="11"/>
      <c r="I15" s="11"/>
      <c r="J15" s="11"/>
      <c r="K15" s="11"/>
      <c r="L15" s="11"/>
      <c r="M15" s="11"/>
      <c r="N15" s="11"/>
      <c r="O15" s="11"/>
      <c r="P15" s="11"/>
      <c r="Q15" s="98"/>
      <c r="R15" s="91"/>
      <c r="S15" s="98"/>
      <c r="T15" s="11"/>
      <c r="U15" s="11"/>
      <c r="V15" s="98"/>
      <c r="W15" s="98"/>
      <c r="X15" s="91"/>
      <c r="Y15" s="98"/>
      <c r="Z15" s="98"/>
      <c r="AA15" s="91"/>
      <c r="AB15" s="98"/>
      <c r="AC15" s="11"/>
      <c r="AD15" s="11"/>
      <c r="AE15" s="11"/>
      <c r="AF15" s="11"/>
      <c r="AG15" s="11"/>
      <c r="AH15" s="11"/>
      <c r="AI15" s="11"/>
      <c r="AJ15" s="11"/>
      <c r="AK15" s="11"/>
      <c r="AL15" s="11"/>
      <c r="AM15" s="11"/>
      <c r="AN15" s="11"/>
      <c r="AO15" s="11"/>
      <c r="AP15" s="11"/>
      <c r="AQ15" s="3"/>
      <c r="AR15" s="11"/>
    </row>
    <row r="16" spans="1:49" s="38" customFormat="1" ht="15" customHeight="1" x14ac:dyDescent="0.25">
      <c r="B16" s="9"/>
      <c r="C16" s="11"/>
      <c r="D16" s="11"/>
      <c r="E16" s="11"/>
      <c r="F16" s="11"/>
      <c r="G16" s="11"/>
      <c r="H16" s="11"/>
      <c r="I16" s="11"/>
      <c r="J16" s="11"/>
      <c r="K16" s="11"/>
      <c r="L16" s="11"/>
      <c r="M16" s="11"/>
      <c r="N16" s="11"/>
      <c r="O16" s="11"/>
      <c r="P16" s="11"/>
      <c r="Q16" s="162"/>
      <c r="R16" s="163"/>
      <c r="S16" s="199"/>
      <c r="T16" s="11"/>
      <c r="U16" s="11"/>
      <c r="V16" s="162"/>
      <c r="W16" s="162"/>
      <c r="X16" s="163"/>
      <c r="Y16" s="199"/>
      <c r="Z16" s="199"/>
      <c r="AA16" s="163"/>
      <c r="AB16" s="162"/>
      <c r="AC16" s="11"/>
      <c r="AD16" s="11"/>
      <c r="AE16" s="11"/>
      <c r="AF16" s="11"/>
      <c r="AG16" s="11"/>
      <c r="AH16" s="11"/>
      <c r="AI16" s="11"/>
      <c r="AJ16" s="11"/>
      <c r="AK16" s="11"/>
      <c r="AL16" s="11"/>
      <c r="AM16" s="11"/>
      <c r="AN16" s="11"/>
      <c r="AO16" s="11"/>
      <c r="AP16" s="11"/>
      <c r="AQ16" s="3"/>
      <c r="AR16" s="11"/>
    </row>
    <row r="17" spans="1:48" s="38" customFormat="1" ht="15" customHeight="1" x14ac:dyDescent="0.25">
      <c r="B17" s="9"/>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3"/>
      <c r="AR17" s="11"/>
      <c r="AT17" s="165"/>
    </row>
    <row r="18" spans="1:48" s="38" customFormat="1" ht="15" customHeight="1" x14ac:dyDescent="0.25">
      <c r="B18" s="9"/>
      <c r="C18" s="28"/>
      <c r="D18" s="28"/>
      <c r="E18" s="28"/>
      <c r="F18" s="28"/>
      <c r="G18" s="28"/>
      <c r="H18" s="28"/>
      <c r="I18" s="28"/>
      <c r="J18" s="28"/>
      <c r="K18" s="28"/>
      <c r="L18" s="28"/>
      <c r="M18" s="28"/>
      <c r="N18" s="28"/>
      <c r="O18" s="28"/>
      <c r="P18" s="11"/>
      <c r="Q18" s="11"/>
      <c r="R18" s="11"/>
      <c r="S18" s="11"/>
      <c r="T18" s="11"/>
      <c r="U18" s="11"/>
      <c r="V18" s="11"/>
      <c r="W18" s="11"/>
      <c r="X18" s="11"/>
      <c r="Y18" s="11"/>
      <c r="Z18" s="11"/>
      <c r="AA18" s="11"/>
      <c r="AB18" s="11"/>
      <c r="AC18" s="12"/>
      <c r="AD18" s="12"/>
      <c r="AE18" s="12"/>
      <c r="AF18" s="12"/>
      <c r="AG18" s="12"/>
      <c r="AH18" s="12"/>
      <c r="AI18" s="12"/>
      <c r="AJ18" s="12"/>
      <c r="AK18" s="12"/>
      <c r="AL18" s="12"/>
      <c r="AM18" s="12"/>
      <c r="AN18" s="12"/>
      <c r="AO18" s="12"/>
      <c r="AP18" s="15"/>
      <c r="AQ18" s="29"/>
      <c r="AR18" s="56"/>
      <c r="AT18" s="165"/>
    </row>
    <row r="19" spans="1:48" s="38" customFormat="1" ht="15" customHeight="1" x14ac:dyDescent="0.25">
      <c r="B19" s="9"/>
      <c r="C19" s="10"/>
      <c r="D19" s="10"/>
      <c r="E19" s="10"/>
      <c r="F19" s="10"/>
      <c r="G19" s="10"/>
      <c r="H19" s="10"/>
      <c r="I19" s="10"/>
      <c r="J19" s="10"/>
      <c r="K19" s="10"/>
      <c r="L19" s="10"/>
      <c r="M19" s="10"/>
      <c r="N19" s="10"/>
      <c r="O19" s="10"/>
      <c r="P19" s="11"/>
      <c r="Q19" s="11"/>
      <c r="R19" s="11"/>
      <c r="S19" s="11"/>
      <c r="T19" s="11"/>
      <c r="U19" s="11"/>
      <c r="V19" s="11"/>
      <c r="W19" s="11"/>
      <c r="X19" s="11"/>
      <c r="Y19" s="11"/>
      <c r="Z19" s="11"/>
      <c r="AA19" s="11"/>
      <c r="AB19" s="11"/>
      <c r="AC19" s="12"/>
      <c r="AD19" s="12"/>
      <c r="AE19" s="12"/>
      <c r="AF19" s="12"/>
      <c r="AG19" s="12"/>
      <c r="AH19" s="12"/>
      <c r="AI19" s="12"/>
      <c r="AJ19" s="12"/>
      <c r="AK19" s="12"/>
      <c r="AL19" s="12"/>
      <c r="AM19" s="12"/>
      <c r="AN19" s="12"/>
      <c r="AO19" s="12"/>
      <c r="AP19" s="12"/>
      <c r="AQ19" s="13"/>
      <c r="AR19" s="9"/>
      <c r="AT19" s="165"/>
    </row>
    <row r="20" spans="1:48" s="38" customFormat="1" ht="15" customHeight="1" x14ac:dyDescent="0.25">
      <c r="B20" s="9"/>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3"/>
      <c r="AR20" s="9"/>
      <c r="AT20" s="165"/>
    </row>
    <row r="21" spans="1:48" s="38" customFormat="1" ht="15" customHeight="1" x14ac:dyDescent="0.25">
      <c r="B21" s="9"/>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3"/>
      <c r="AR21" s="9"/>
      <c r="AT21" s="165"/>
    </row>
    <row r="22" spans="1:48" s="38" customFormat="1" ht="15" customHeight="1" x14ac:dyDescent="0.25">
      <c r="B22" s="9"/>
      <c r="C22" s="159"/>
      <c r="D22" s="159"/>
      <c r="E22" s="159"/>
      <c r="F22" s="159"/>
      <c r="G22" s="159"/>
      <c r="H22" s="159"/>
      <c r="I22" s="159"/>
      <c r="J22" s="159"/>
      <c r="K22" s="159"/>
      <c r="L22" s="159"/>
      <c r="M22" s="159"/>
      <c r="N22" s="159"/>
      <c r="O22" s="159"/>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216"/>
      <c r="AQ22" s="1"/>
      <c r="AR22" s="11"/>
      <c r="AT22" s="165"/>
    </row>
    <row r="23" spans="1:48" s="38" customFormat="1" ht="15" customHeight="1" x14ac:dyDescent="0.25">
      <c r="B23" s="9"/>
      <c r="C23" s="160"/>
      <c r="D23" s="160"/>
      <c r="E23" s="160"/>
      <c r="F23" s="160"/>
      <c r="G23" s="160"/>
      <c r="H23" s="160"/>
      <c r="I23" s="160"/>
      <c r="J23" s="160"/>
      <c r="K23" s="160"/>
      <c r="L23" s="160"/>
      <c r="M23" s="160"/>
      <c r="N23" s="160"/>
      <c r="O23" s="160"/>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216"/>
      <c r="AQ23" s="1"/>
      <c r="AR23" s="9"/>
      <c r="AT23" s="165"/>
    </row>
    <row r="24" spans="1:48" s="38" customFormat="1" ht="15" customHeight="1" x14ac:dyDescent="0.25">
      <c r="B24" s="9"/>
      <c r="C24" s="28"/>
      <c r="D24" s="28"/>
      <c r="E24" s="28"/>
      <c r="F24" s="28"/>
      <c r="G24" s="28"/>
      <c r="H24" s="28"/>
      <c r="I24" s="28"/>
      <c r="J24" s="28"/>
      <c r="K24" s="28"/>
      <c r="L24" s="28"/>
      <c r="M24" s="28"/>
      <c r="N24" s="28"/>
      <c r="O24" s="28"/>
      <c r="P24" s="11"/>
      <c r="Q24" s="11"/>
      <c r="R24" s="11"/>
      <c r="S24" s="11"/>
      <c r="T24" s="11"/>
      <c r="U24" s="11"/>
      <c r="V24" s="11"/>
      <c r="W24" s="11"/>
      <c r="X24" s="11"/>
      <c r="Y24" s="11"/>
      <c r="Z24" s="11"/>
      <c r="AA24" s="11"/>
      <c r="AB24" s="11"/>
      <c r="AC24" s="12"/>
      <c r="AD24" s="12"/>
      <c r="AE24" s="12"/>
      <c r="AF24" s="12"/>
      <c r="AG24" s="12"/>
      <c r="AH24" s="12"/>
      <c r="AI24" s="12"/>
      <c r="AJ24" s="12"/>
      <c r="AK24" s="12"/>
      <c r="AL24" s="12"/>
      <c r="AM24" s="12"/>
      <c r="AN24" s="12"/>
      <c r="AO24" s="12"/>
      <c r="AP24" s="15"/>
      <c r="AQ24" s="29"/>
      <c r="AR24" s="56"/>
      <c r="AT24" s="165"/>
    </row>
    <row r="25" spans="1:48" s="38" customFormat="1" ht="15" customHeight="1" x14ac:dyDescent="0.25">
      <c r="B25" s="9"/>
      <c r="C25" s="10"/>
      <c r="D25" s="10"/>
      <c r="E25" s="10"/>
      <c r="F25" s="10"/>
      <c r="G25" s="10"/>
      <c r="H25" s="10"/>
      <c r="I25" s="10"/>
      <c r="J25" s="10"/>
      <c r="K25" s="10"/>
      <c r="L25" s="10"/>
      <c r="M25" s="10"/>
      <c r="N25" s="10"/>
      <c r="O25" s="10"/>
      <c r="P25" s="11"/>
      <c r="Q25" s="11"/>
      <c r="R25" s="11"/>
      <c r="S25" s="11"/>
      <c r="T25" s="11"/>
      <c r="U25" s="11"/>
      <c r="V25" s="11"/>
      <c r="W25" s="11"/>
      <c r="X25" s="11"/>
      <c r="Y25" s="11"/>
      <c r="Z25" s="11"/>
      <c r="AA25" s="11"/>
      <c r="AB25" s="11"/>
      <c r="AC25" s="12"/>
      <c r="AD25" s="12"/>
      <c r="AE25" s="12"/>
      <c r="AF25" s="12"/>
      <c r="AG25" s="12"/>
      <c r="AH25" s="12"/>
      <c r="AI25" s="12"/>
      <c r="AJ25" s="12"/>
      <c r="AK25" s="12"/>
      <c r="AL25" s="12"/>
      <c r="AM25" s="12"/>
      <c r="AN25" s="12"/>
      <c r="AO25" s="12"/>
      <c r="AP25" s="12"/>
      <c r="AQ25" s="13"/>
      <c r="AR25" s="9"/>
      <c r="AT25" s="165"/>
    </row>
    <row r="26" spans="1:48" s="38" customFormat="1" ht="15" customHeight="1" x14ac:dyDescent="0.25">
      <c r="B26" s="9"/>
      <c r="C26" s="159"/>
      <c r="D26" s="159"/>
      <c r="E26" s="159"/>
      <c r="F26" s="159"/>
      <c r="G26" s="159"/>
      <c r="H26" s="159"/>
      <c r="I26" s="159"/>
      <c r="J26" s="159"/>
      <c r="K26" s="159"/>
      <c r="L26" s="159"/>
      <c r="M26" s="159"/>
      <c r="N26" s="159"/>
      <c r="O26" s="159"/>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98"/>
      <c r="AQ26" s="1"/>
      <c r="AR26" s="11"/>
      <c r="AT26" s="165"/>
    </row>
    <row r="27" spans="1:48" s="38" customFormat="1" ht="15" customHeight="1" x14ac:dyDescent="0.25">
      <c r="B27" s="9"/>
      <c r="C27" s="218" t="s">
        <v>71</v>
      </c>
      <c r="D27" s="218"/>
      <c r="E27" s="218"/>
      <c r="F27" s="218"/>
      <c r="G27" s="218"/>
      <c r="H27" s="218"/>
      <c r="I27" s="218"/>
      <c r="J27" s="218"/>
      <c r="K27" s="218"/>
      <c r="L27" s="218"/>
      <c r="M27" s="218"/>
      <c r="N27" s="218"/>
      <c r="O27" s="218"/>
      <c r="P27" s="218"/>
      <c r="Q27" s="218"/>
      <c r="R27" s="218"/>
      <c r="S27" s="218"/>
      <c r="T27" s="218"/>
      <c r="U27" s="218"/>
      <c r="V27" s="219"/>
      <c r="W27" s="218" t="s">
        <v>72</v>
      </c>
      <c r="X27" s="218"/>
      <c r="Y27" s="218"/>
      <c r="Z27" s="218"/>
      <c r="AA27" s="218"/>
      <c r="AB27" s="218"/>
      <c r="AC27" s="218"/>
      <c r="AD27" s="218"/>
      <c r="AE27" s="218"/>
      <c r="AF27" s="218"/>
      <c r="AG27" s="218"/>
      <c r="AH27" s="218"/>
      <c r="AI27" s="218"/>
      <c r="AJ27" s="218"/>
      <c r="AK27" s="218"/>
      <c r="AL27" s="218"/>
      <c r="AM27" s="218"/>
      <c r="AN27" s="218"/>
      <c r="AO27" s="218"/>
      <c r="AP27" s="218"/>
      <c r="AQ27" s="2"/>
      <c r="AR27" s="9"/>
      <c r="AT27" s="165"/>
    </row>
    <row r="28" spans="1:48" s="167" customFormat="1" ht="18" customHeight="1" x14ac:dyDescent="0.25">
      <c r="B28" s="64"/>
      <c r="C28" s="168">
        <v>20</v>
      </c>
      <c r="D28" s="168">
        <v>19</v>
      </c>
      <c r="E28" s="168">
        <v>18</v>
      </c>
      <c r="F28" s="168">
        <v>17</v>
      </c>
      <c r="G28" s="168">
        <v>16</v>
      </c>
      <c r="H28" s="168">
        <v>15</v>
      </c>
      <c r="I28" s="168">
        <v>14</v>
      </c>
      <c r="J28" s="168">
        <v>13</v>
      </c>
      <c r="K28" s="168">
        <v>12</v>
      </c>
      <c r="L28" s="168">
        <v>11</v>
      </c>
      <c r="M28" s="168">
        <v>10</v>
      </c>
      <c r="N28" s="168">
        <v>9</v>
      </c>
      <c r="O28" s="168">
        <v>8</v>
      </c>
      <c r="P28" s="168">
        <v>7</v>
      </c>
      <c r="Q28" s="168">
        <v>6</v>
      </c>
      <c r="R28" s="168">
        <v>5</v>
      </c>
      <c r="S28" s="168">
        <v>4</v>
      </c>
      <c r="T28" s="168">
        <v>3</v>
      </c>
      <c r="U28" s="168">
        <v>2</v>
      </c>
      <c r="V28" s="169">
        <v>1</v>
      </c>
      <c r="W28" s="170">
        <v>1</v>
      </c>
      <c r="X28" s="171">
        <v>2</v>
      </c>
      <c r="Y28" s="171">
        <v>3</v>
      </c>
      <c r="Z28" s="171">
        <v>4</v>
      </c>
      <c r="AA28" s="171">
        <v>5</v>
      </c>
      <c r="AB28" s="171">
        <v>6</v>
      </c>
      <c r="AC28" s="171">
        <v>7</v>
      </c>
      <c r="AD28" s="171">
        <v>8</v>
      </c>
      <c r="AE28" s="171">
        <v>9</v>
      </c>
      <c r="AF28" s="171">
        <v>10</v>
      </c>
      <c r="AG28" s="171">
        <v>11</v>
      </c>
      <c r="AH28" s="171">
        <v>12</v>
      </c>
      <c r="AI28" s="171">
        <v>13</v>
      </c>
      <c r="AJ28" s="171">
        <v>14</v>
      </c>
      <c r="AK28" s="171">
        <v>15</v>
      </c>
      <c r="AL28" s="171">
        <v>16</v>
      </c>
      <c r="AM28" s="171">
        <v>17</v>
      </c>
      <c r="AN28" s="171">
        <v>18</v>
      </c>
      <c r="AO28" s="171">
        <v>19</v>
      </c>
      <c r="AP28" s="171">
        <v>20</v>
      </c>
      <c r="AQ28" s="33"/>
      <c r="AR28" s="64"/>
      <c r="AT28" s="165"/>
    </row>
    <row r="29" spans="1:48" ht="27.75" customHeight="1" x14ac:dyDescent="0.25">
      <c r="A29" s="38"/>
      <c r="B29" s="9"/>
      <c r="C29" s="131"/>
      <c r="D29" s="131"/>
      <c r="E29" s="131"/>
      <c r="F29" s="131"/>
      <c r="G29" s="131"/>
      <c r="H29" s="131"/>
      <c r="I29" s="131"/>
      <c r="J29" s="131"/>
      <c r="K29" s="131"/>
      <c r="L29" s="131"/>
      <c r="M29" s="131"/>
      <c r="N29" s="131"/>
      <c r="O29" s="131"/>
      <c r="P29" s="131"/>
      <c r="Q29" s="132"/>
      <c r="R29" s="132"/>
      <c r="S29" s="132"/>
      <c r="T29" s="132"/>
      <c r="U29" s="132">
        <v>250</v>
      </c>
      <c r="V29" s="133">
        <v>300</v>
      </c>
      <c r="W29" s="132">
        <v>320</v>
      </c>
      <c r="X29" s="132">
        <v>280</v>
      </c>
      <c r="Y29" s="132">
        <v>100</v>
      </c>
      <c r="Z29" s="132"/>
      <c r="AA29" s="132"/>
      <c r="AB29" s="132"/>
      <c r="AC29" s="132"/>
      <c r="AD29" s="132"/>
      <c r="AE29" s="132"/>
      <c r="AF29" s="132"/>
      <c r="AG29" s="132"/>
      <c r="AH29" s="132"/>
      <c r="AI29" s="132"/>
      <c r="AJ29" s="132"/>
      <c r="AK29" s="132"/>
      <c r="AL29" s="132"/>
      <c r="AM29" s="132"/>
      <c r="AN29" s="132"/>
      <c r="AO29" s="132"/>
      <c r="AP29" s="132"/>
      <c r="AQ29" s="3"/>
      <c r="AR29" s="9"/>
      <c r="AS29" s="38"/>
      <c r="AT29" s="165"/>
      <c r="AV29" s="4"/>
    </row>
    <row r="30" spans="1:48" s="38" customFormat="1" ht="15" customHeight="1" x14ac:dyDescent="0.25">
      <c r="B30" s="9"/>
      <c r="C30" s="197" t="s">
        <v>73</v>
      </c>
      <c r="D30" s="197" t="s">
        <v>73</v>
      </c>
      <c r="E30" s="197" t="s">
        <v>73</v>
      </c>
      <c r="F30" s="197" t="s">
        <v>73</v>
      </c>
      <c r="G30" s="197" t="s">
        <v>73</v>
      </c>
      <c r="H30" s="197" t="s">
        <v>73</v>
      </c>
      <c r="I30" s="197" t="s">
        <v>73</v>
      </c>
      <c r="J30" s="197" t="s">
        <v>73</v>
      </c>
      <c r="K30" s="197" t="s">
        <v>73</v>
      </c>
      <c r="L30" s="197" t="s">
        <v>73</v>
      </c>
      <c r="M30" s="197" t="s">
        <v>73</v>
      </c>
      <c r="N30" s="197" t="s">
        <v>73</v>
      </c>
      <c r="O30" s="197" t="s">
        <v>73</v>
      </c>
      <c r="P30" s="197" t="s">
        <v>73</v>
      </c>
      <c r="Q30" s="197" t="s">
        <v>73</v>
      </c>
      <c r="R30" s="197" t="s">
        <v>73</v>
      </c>
      <c r="S30" s="197" t="s">
        <v>73</v>
      </c>
      <c r="T30" s="197" t="s">
        <v>73</v>
      </c>
      <c r="U30" s="197" t="s">
        <v>73</v>
      </c>
      <c r="V30" s="173" t="s">
        <v>73</v>
      </c>
      <c r="W30" s="197" t="s">
        <v>73</v>
      </c>
      <c r="X30" s="197" t="s">
        <v>73</v>
      </c>
      <c r="Y30" s="197" t="s">
        <v>73</v>
      </c>
      <c r="Z30" s="197" t="s">
        <v>73</v>
      </c>
      <c r="AA30" s="197" t="s">
        <v>73</v>
      </c>
      <c r="AB30" s="197" t="s">
        <v>73</v>
      </c>
      <c r="AC30" s="197" t="s">
        <v>73</v>
      </c>
      <c r="AD30" s="197" t="s">
        <v>73</v>
      </c>
      <c r="AE30" s="197" t="s">
        <v>73</v>
      </c>
      <c r="AF30" s="197" t="s">
        <v>73</v>
      </c>
      <c r="AG30" s="197" t="s">
        <v>73</v>
      </c>
      <c r="AH30" s="197" t="s">
        <v>73</v>
      </c>
      <c r="AI30" s="197" t="s">
        <v>73</v>
      </c>
      <c r="AJ30" s="197" t="s">
        <v>73</v>
      </c>
      <c r="AK30" s="197" t="s">
        <v>73</v>
      </c>
      <c r="AL30" s="197" t="s">
        <v>73</v>
      </c>
      <c r="AM30" s="197" t="s">
        <v>73</v>
      </c>
      <c r="AN30" s="197" t="s">
        <v>73</v>
      </c>
      <c r="AO30" s="197" t="s">
        <v>73</v>
      </c>
      <c r="AP30" s="197" t="s">
        <v>73</v>
      </c>
      <c r="AQ30" s="3"/>
      <c r="AR30" s="9"/>
      <c r="AT30" s="165"/>
      <c r="AV30" s="4"/>
    </row>
    <row r="31" spans="1:48" s="38" customFormat="1" ht="15" customHeight="1" x14ac:dyDescent="0.25">
      <c r="B31" s="9"/>
      <c r="C31" s="162"/>
      <c r="D31" s="220" t="s">
        <v>48</v>
      </c>
      <c r="E31" s="220"/>
      <c r="F31" s="220"/>
      <c r="G31" s="220"/>
      <c r="H31" s="220"/>
      <c r="I31" s="220"/>
      <c r="J31" s="220"/>
      <c r="K31" s="220"/>
      <c r="L31" s="220"/>
      <c r="M31" s="220"/>
      <c r="N31" s="220"/>
      <c r="O31" s="220"/>
      <c r="P31" s="220"/>
      <c r="Q31" s="220"/>
      <c r="R31" s="220"/>
      <c r="S31" s="220"/>
      <c r="T31" s="220"/>
      <c r="U31" s="11"/>
      <c r="V31" s="174"/>
      <c r="W31" s="18"/>
      <c r="X31" s="11"/>
      <c r="Y31" s="11"/>
      <c r="Z31" s="11"/>
      <c r="AA31" s="11"/>
      <c r="AB31" s="11"/>
      <c r="AC31" s="11"/>
      <c r="AD31" s="11"/>
      <c r="AE31" s="11"/>
      <c r="AF31" s="11"/>
      <c r="AG31" s="11"/>
      <c r="AH31" s="11"/>
      <c r="AI31" s="11"/>
      <c r="AJ31" s="11"/>
      <c r="AK31" s="11"/>
      <c r="AL31" s="11"/>
      <c r="AM31" s="11"/>
      <c r="AN31" s="11"/>
      <c r="AO31" s="11"/>
      <c r="AP31" s="217"/>
      <c r="AQ31" s="5"/>
      <c r="AR31" s="9"/>
      <c r="AT31" s="165"/>
      <c r="AV31" s="4"/>
    </row>
    <row r="32" spans="1:48" s="38" customFormat="1" ht="15" customHeight="1" x14ac:dyDescent="0.25">
      <c r="B32" s="9"/>
      <c r="C32" s="11"/>
      <c r="D32" s="221"/>
      <c r="E32" s="221"/>
      <c r="F32" s="221"/>
      <c r="G32" s="221"/>
      <c r="H32" s="221"/>
      <c r="I32" s="221"/>
      <c r="J32" s="221"/>
      <c r="K32" s="221"/>
      <c r="L32" s="221"/>
      <c r="M32" s="221"/>
      <c r="N32" s="221"/>
      <c r="O32" s="221"/>
      <c r="P32" s="221"/>
      <c r="Q32" s="221"/>
      <c r="R32" s="221"/>
      <c r="S32" s="221"/>
      <c r="T32" s="221"/>
      <c r="U32" s="224" t="s">
        <v>8</v>
      </c>
      <c r="V32" s="224"/>
      <c r="W32" s="224"/>
      <c r="X32" s="224"/>
      <c r="Y32" s="11"/>
      <c r="Z32" s="11"/>
      <c r="AA32" s="11"/>
      <c r="AB32" s="11"/>
      <c r="AC32" s="175"/>
      <c r="AD32" s="175"/>
      <c r="AE32" s="175"/>
      <c r="AF32" s="175"/>
      <c r="AG32" s="175"/>
      <c r="AH32" s="175"/>
      <c r="AI32" s="175"/>
      <c r="AJ32" s="175"/>
      <c r="AK32" s="175"/>
      <c r="AL32" s="175"/>
      <c r="AM32" s="175"/>
      <c r="AN32" s="175"/>
      <c r="AO32" s="175"/>
      <c r="AP32" s="217"/>
      <c r="AQ32" s="5"/>
      <c r="AR32" s="11"/>
      <c r="AT32" s="165"/>
      <c r="AV32" s="4"/>
    </row>
    <row r="33" spans="1:53" s="38" customFormat="1" ht="13.5" customHeight="1" x14ac:dyDescent="0.25">
      <c r="B33" s="9"/>
      <c r="C33" s="11"/>
      <c r="D33" s="11"/>
      <c r="E33" s="11"/>
      <c r="F33" s="11"/>
      <c r="G33" s="11"/>
      <c r="H33" s="11"/>
      <c r="I33" s="11"/>
      <c r="J33" s="11"/>
      <c r="K33" s="11"/>
      <c r="L33" s="11"/>
      <c r="M33" s="11"/>
      <c r="N33" s="11"/>
      <c r="O33" s="11"/>
      <c r="P33" s="176"/>
      <c r="Q33" s="176"/>
      <c r="R33" s="176"/>
      <c r="S33" s="176"/>
      <c r="T33" s="11"/>
      <c r="U33" s="11"/>
      <c r="V33" s="11"/>
      <c r="W33" s="11"/>
      <c r="X33" s="11"/>
      <c r="Y33" s="11"/>
      <c r="Z33" s="11"/>
      <c r="AA33" s="11"/>
      <c r="AB33" s="11"/>
      <c r="AC33" s="11"/>
      <c r="AD33" s="11"/>
      <c r="AE33" s="11"/>
      <c r="AF33" s="11"/>
      <c r="AG33" s="11"/>
      <c r="AH33" s="11"/>
      <c r="AI33" s="11"/>
      <c r="AJ33" s="11"/>
      <c r="AK33" s="11"/>
      <c r="AL33" s="11"/>
      <c r="AM33" s="11"/>
      <c r="AN33" s="11"/>
      <c r="AO33" s="11"/>
      <c r="AP33" s="162"/>
      <c r="AQ33" s="2"/>
      <c r="AR33" s="11"/>
      <c r="AT33" s="165"/>
      <c r="AV33" s="4"/>
    </row>
    <row r="34" spans="1:53" s="38" customFormat="1" ht="166.5" customHeight="1" x14ac:dyDescent="0.25">
      <c r="B34" s="9"/>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62"/>
      <c r="AQ34" s="2"/>
      <c r="AR34" s="11"/>
      <c r="AT34" s="165"/>
      <c r="AV34" s="4"/>
    </row>
    <row r="35" spans="1:53" s="38" customFormat="1" ht="15" customHeight="1" x14ac:dyDescent="0.25">
      <c r="B35" s="16"/>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6"/>
      <c r="AQ35" s="7"/>
      <c r="AR35" s="11"/>
      <c r="AT35" s="165"/>
      <c r="AV35" s="4"/>
    </row>
    <row r="36" spans="1:53" s="38" customFormat="1" ht="12" customHeight="1" x14ac:dyDescent="0.25">
      <c r="B36" s="24"/>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24"/>
      <c r="AQ36" s="18"/>
      <c r="AR36" s="11"/>
      <c r="AT36" s="165"/>
      <c r="AV36" s="4"/>
    </row>
    <row r="37" spans="1:53" s="38" customFormat="1" ht="5.25" customHeight="1" x14ac:dyDescent="0.25">
      <c r="B37" s="19"/>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5"/>
      <c r="AR37" s="18"/>
      <c r="AT37" s="165"/>
      <c r="AV37" s="4"/>
    </row>
    <row r="38" spans="1:53" s="38" customFormat="1" ht="15.75" customHeight="1" x14ac:dyDescent="0.25">
      <c r="B38" s="9"/>
      <c r="C38" s="71" t="s">
        <v>54</v>
      </c>
      <c r="D38" s="71"/>
      <c r="E38" s="71"/>
      <c r="F38" s="72" t="s">
        <v>25</v>
      </c>
      <c r="G38" s="71"/>
      <c r="H38" s="71"/>
      <c r="I38" s="71"/>
      <c r="J38" s="71"/>
      <c r="K38" s="71"/>
      <c r="L38" s="71"/>
      <c r="M38" s="71"/>
      <c r="N38" s="71"/>
      <c r="O38" s="71"/>
      <c r="P38" s="18"/>
      <c r="Q38" s="73"/>
      <c r="R38" s="73"/>
      <c r="S38" s="73"/>
      <c r="T38" s="72"/>
      <c r="U38" s="72"/>
      <c r="V38" s="73"/>
      <c r="W38" s="73"/>
      <c r="X38" s="73"/>
      <c r="Y38" s="73"/>
      <c r="Z38" s="73"/>
      <c r="AA38" s="73"/>
      <c r="AB38" s="50"/>
      <c r="AC38" s="11"/>
      <c r="AD38" s="11"/>
      <c r="AE38" s="11"/>
      <c r="AF38" s="11"/>
      <c r="AG38" s="11"/>
      <c r="AH38" s="11"/>
      <c r="AI38" s="11"/>
      <c r="AJ38" s="11"/>
      <c r="AK38" s="11"/>
      <c r="AL38" s="11"/>
      <c r="AM38" s="11"/>
      <c r="AN38" s="11"/>
      <c r="AO38" s="11"/>
      <c r="AP38" s="11"/>
      <c r="AQ38" s="3"/>
      <c r="AR38" s="18"/>
      <c r="AT38" s="165"/>
      <c r="AV38" s="4"/>
    </row>
    <row r="39" spans="1:53" s="38" customFormat="1" ht="6" customHeight="1" x14ac:dyDescent="0.25">
      <c r="B39" s="9"/>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3"/>
      <c r="AR39" s="18"/>
    </row>
    <row r="40" spans="1:53" ht="24" customHeight="1" x14ac:dyDescent="0.25">
      <c r="A40" s="38"/>
      <c r="B40" s="9"/>
      <c r="C40" s="11"/>
      <c r="D40" s="11"/>
      <c r="E40" s="11"/>
      <c r="F40" s="206" t="s">
        <v>6</v>
      </c>
      <c r="G40" s="200"/>
      <c r="H40" s="200"/>
      <c r="I40" s="200"/>
      <c r="J40" s="200"/>
      <c r="K40" s="200"/>
      <c r="L40" s="200"/>
      <c r="M40" s="200"/>
      <c r="N40" s="200"/>
      <c r="O40" s="200"/>
      <c r="P40" s="200"/>
      <c r="Q40" s="200"/>
      <c r="R40" s="201"/>
      <c r="S40" s="208">
        <f>$D$62</f>
        <v>0.50000000000000011</v>
      </c>
      <c r="T40" s="209"/>
      <c r="U40" s="211" t="s">
        <v>7</v>
      </c>
      <c r="V40" s="212"/>
      <c r="W40" s="18"/>
      <c r="X40" s="18"/>
      <c r="Y40" s="18"/>
      <c r="Z40" s="18"/>
      <c r="AA40" s="18"/>
      <c r="AB40" s="18"/>
      <c r="AC40" s="18"/>
      <c r="AD40" s="18"/>
      <c r="AE40" s="18"/>
      <c r="AF40" s="18"/>
      <c r="AG40" s="18"/>
      <c r="AH40" s="18"/>
      <c r="AI40" s="18"/>
      <c r="AJ40" s="18"/>
      <c r="AK40" s="18"/>
      <c r="AL40" s="18"/>
      <c r="AM40" s="18"/>
      <c r="AN40" s="18"/>
      <c r="AO40" s="11"/>
      <c r="AP40" s="11"/>
      <c r="AQ40" s="3"/>
      <c r="AR40" s="18"/>
    </row>
    <row r="41" spans="1:53" s="38" customFormat="1" ht="9" customHeight="1" x14ac:dyDescent="0.25">
      <c r="B41" s="9"/>
      <c r="C41" s="11"/>
      <c r="D41" s="11"/>
      <c r="E41" s="11"/>
      <c r="F41" s="18"/>
      <c r="G41" s="74"/>
      <c r="H41" s="74"/>
      <c r="I41" s="74"/>
      <c r="J41" s="74"/>
      <c r="K41" s="74"/>
      <c r="L41" s="74"/>
      <c r="M41" s="74"/>
      <c r="N41" s="74"/>
      <c r="O41" s="74"/>
      <c r="P41" s="74"/>
      <c r="Q41" s="74"/>
      <c r="R41" s="74"/>
      <c r="S41" s="75"/>
      <c r="T41" s="182"/>
      <c r="U41" s="163"/>
      <c r="V41" s="18"/>
      <c r="W41" s="18"/>
      <c r="X41" s="18"/>
      <c r="Y41" s="18"/>
      <c r="Z41" s="74"/>
      <c r="AA41" s="74"/>
      <c r="AB41" s="74"/>
      <c r="AC41" s="74"/>
      <c r="AD41" s="74"/>
      <c r="AE41" s="74"/>
      <c r="AF41" s="74"/>
      <c r="AG41" s="74"/>
      <c r="AH41" s="74"/>
      <c r="AI41" s="74"/>
      <c r="AJ41" s="74"/>
      <c r="AK41" s="74"/>
      <c r="AL41" s="75"/>
      <c r="AM41" s="182"/>
      <c r="AN41" s="163"/>
      <c r="AO41" s="11"/>
      <c r="AP41" s="11"/>
      <c r="AQ41" s="3"/>
      <c r="AR41" s="18"/>
    </row>
    <row r="42" spans="1:53" ht="24" customHeight="1" x14ac:dyDescent="0.25">
      <c r="A42" s="38"/>
      <c r="B42" s="9"/>
      <c r="C42" s="11"/>
      <c r="D42" s="11"/>
      <c r="E42" s="11"/>
      <c r="F42" s="206" t="s">
        <v>14</v>
      </c>
      <c r="G42" s="200"/>
      <c r="H42" s="200"/>
      <c r="I42" s="200"/>
      <c r="J42" s="200"/>
      <c r="K42" s="200"/>
      <c r="L42" s="200"/>
      <c r="M42" s="200"/>
      <c r="N42" s="200"/>
      <c r="O42" s="200"/>
      <c r="P42" s="200"/>
      <c r="Q42" s="200"/>
      <c r="R42" s="201"/>
      <c r="S42" s="208">
        <f>MAX(C56:AP56)</f>
        <v>0.32</v>
      </c>
      <c r="T42" s="209"/>
      <c r="U42" s="211" t="s">
        <v>7</v>
      </c>
      <c r="V42" s="212"/>
      <c r="W42" s="18"/>
      <c r="X42" s="18"/>
      <c r="Y42" s="18"/>
      <c r="Z42" s="18"/>
      <c r="AA42" s="18"/>
      <c r="AB42" s="18"/>
      <c r="AC42" s="18"/>
      <c r="AD42" s="18"/>
      <c r="AE42" s="18"/>
      <c r="AF42" s="18"/>
      <c r="AG42" s="18"/>
      <c r="AH42" s="18"/>
      <c r="AI42" s="18"/>
      <c r="AJ42" s="18"/>
      <c r="AK42" s="18"/>
      <c r="AL42" s="18"/>
      <c r="AM42" s="18"/>
      <c r="AN42" s="18"/>
      <c r="AO42" s="11"/>
      <c r="AP42" s="11"/>
      <c r="AQ42" s="3"/>
      <c r="AR42" s="18"/>
    </row>
    <row r="43" spans="1:53" s="38" customFormat="1" ht="9" customHeight="1" x14ac:dyDescent="0.25">
      <c r="B43" s="9"/>
      <c r="C43" s="11"/>
      <c r="D43" s="11"/>
      <c r="E43" s="11"/>
      <c r="F43" s="98"/>
      <c r="G43" s="98"/>
      <c r="H43" s="98"/>
      <c r="I43" s="98"/>
      <c r="J43" s="98"/>
      <c r="K43" s="98"/>
      <c r="L43" s="98"/>
      <c r="M43" s="98"/>
      <c r="N43" s="98"/>
      <c r="O43" s="98"/>
      <c r="P43" s="98"/>
      <c r="Q43" s="98"/>
      <c r="R43" s="98"/>
      <c r="S43" s="98"/>
      <c r="T43" s="98"/>
      <c r="U43" s="18"/>
      <c r="V43" s="18"/>
      <c r="W43" s="18"/>
      <c r="X43" s="18"/>
      <c r="Y43" s="18"/>
      <c r="Z43" s="18"/>
      <c r="AA43" s="18"/>
      <c r="AB43" s="18"/>
      <c r="AC43" s="18"/>
      <c r="AD43" s="18"/>
      <c r="AE43" s="18"/>
      <c r="AF43" s="18"/>
      <c r="AG43" s="18"/>
      <c r="AH43" s="18"/>
      <c r="AI43" s="18"/>
      <c r="AJ43" s="18"/>
      <c r="AK43" s="18"/>
      <c r="AL43" s="18"/>
      <c r="AM43" s="18"/>
      <c r="AN43" s="18"/>
      <c r="AO43" s="11"/>
      <c r="AP43" s="11"/>
      <c r="AQ43" s="3"/>
      <c r="AR43" s="18"/>
    </row>
    <row r="44" spans="1:53" ht="24" customHeight="1" x14ac:dyDescent="0.25">
      <c r="A44" s="38"/>
      <c r="B44" s="9"/>
      <c r="C44" s="11"/>
      <c r="D44" s="11"/>
      <c r="E44" s="11"/>
      <c r="F44" s="207" t="s">
        <v>26</v>
      </c>
      <c r="G44" s="207"/>
      <c r="H44" s="207"/>
      <c r="I44" s="207"/>
      <c r="J44" s="207"/>
      <c r="K44" s="207"/>
      <c r="L44" s="207"/>
      <c r="M44" s="207"/>
      <c r="N44" s="207"/>
      <c r="O44" s="207"/>
      <c r="P44" s="207"/>
      <c r="Q44" s="207"/>
      <c r="R44" s="207"/>
      <c r="S44" s="210">
        <f>E62/D62</f>
        <v>1.2799999999999998</v>
      </c>
      <c r="T44" s="210"/>
      <c r="U44" s="18"/>
      <c r="V44" s="18"/>
      <c r="W44" s="18"/>
      <c r="X44" s="18"/>
      <c r="Y44" s="18"/>
      <c r="Z44" s="18"/>
      <c r="AA44" s="18"/>
      <c r="AB44" s="18"/>
      <c r="AC44" s="18"/>
      <c r="AD44" s="18"/>
      <c r="AE44" s="18"/>
      <c r="AF44" s="18"/>
      <c r="AG44" s="18"/>
      <c r="AH44" s="18"/>
      <c r="AI44" s="18"/>
      <c r="AJ44" s="18"/>
      <c r="AK44" s="18"/>
      <c r="AL44" s="18"/>
      <c r="AM44" s="18"/>
      <c r="AN44" s="18"/>
      <c r="AO44" s="11"/>
      <c r="AP44" s="11"/>
      <c r="AQ44" s="3"/>
      <c r="AR44" s="18"/>
    </row>
    <row r="45" spans="1:53" s="38" customFormat="1" ht="13.5" customHeight="1" x14ac:dyDescent="0.25">
      <c r="B45" s="16"/>
      <c r="C45" s="17"/>
      <c r="D45" s="17"/>
      <c r="E45" s="17"/>
      <c r="F45" s="17"/>
      <c r="G45" s="17"/>
      <c r="H45" s="17"/>
      <c r="I45" s="17"/>
      <c r="J45" s="17"/>
      <c r="K45" s="17"/>
      <c r="L45" s="17"/>
      <c r="M45" s="17"/>
      <c r="N45" s="17"/>
      <c r="O45" s="17"/>
      <c r="P45" s="77"/>
      <c r="Q45" s="78"/>
      <c r="R45" s="79"/>
      <c r="S45" s="77"/>
      <c r="T45" s="77"/>
      <c r="U45" s="77"/>
      <c r="V45" s="78"/>
      <c r="W45" s="78"/>
      <c r="X45" s="79"/>
      <c r="Y45" s="77"/>
      <c r="Z45" s="77"/>
      <c r="AA45" s="17"/>
      <c r="AB45" s="17"/>
      <c r="AC45" s="17"/>
      <c r="AD45" s="17"/>
      <c r="AE45" s="17"/>
      <c r="AF45" s="17"/>
      <c r="AG45" s="17"/>
      <c r="AH45" s="17"/>
      <c r="AI45" s="17"/>
      <c r="AJ45" s="17"/>
      <c r="AK45" s="17"/>
      <c r="AL45" s="17"/>
      <c r="AM45" s="17"/>
      <c r="AN45" s="17"/>
      <c r="AO45" s="17"/>
      <c r="AP45" s="17"/>
      <c r="AQ45" s="80"/>
      <c r="AR45" s="18"/>
      <c r="AV45" s="177"/>
      <c r="AW45" s="178"/>
      <c r="AX45" s="178"/>
      <c r="AY45" s="179"/>
      <c r="AZ45" s="11"/>
      <c r="BA45" s="177"/>
    </row>
    <row r="46" spans="1:53" s="38" customFormat="1" ht="10.5" customHeight="1" x14ac:dyDescent="0.25">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V46" s="177"/>
      <c r="AW46" s="213"/>
      <c r="AX46" s="213"/>
      <c r="AY46" s="180"/>
      <c r="AZ46" s="181"/>
      <c r="BA46" s="177"/>
    </row>
    <row r="47" spans="1:53" ht="15" customHeight="1" x14ac:dyDescent="0.25">
      <c r="A47" s="38"/>
      <c r="B47" s="205" t="s">
        <v>4</v>
      </c>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84"/>
    </row>
    <row r="48" spans="1:53" x14ac:dyDescent="0.25">
      <c r="A48" s="38"/>
      <c r="B48" s="205"/>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84"/>
    </row>
    <row r="49" spans="1:44" x14ac:dyDescent="0.25">
      <c r="A49" s="38"/>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84"/>
    </row>
    <row r="50" spans="1:44" x14ac:dyDescent="0.25">
      <c r="A50" s="38"/>
      <c r="B50" s="205"/>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84"/>
    </row>
    <row r="51" spans="1:44" s="38" customFormat="1" ht="9.75" customHeight="1" x14ac:dyDescent="0.25">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row>
    <row r="52" spans="1:44" ht="15" customHeight="1" x14ac:dyDescent="0.25">
      <c r="A52" s="32"/>
      <c r="B52" s="31" t="s">
        <v>78</v>
      </c>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t="s">
        <v>5</v>
      </c>
      <c r="AQ52" s="32"/>
      <c r="AR52" s="8"/>
    </row>
    <row r="53" spans="1:44" s="117" customFormat="1" x14ac:dyDescent="0.25">
      <c r="A53" s="114"/>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6"/>
    </row>
    <row r="54" spans="1:44" s="149" customFormat="1" x14ac:dyDescent="0.25">
      <c r="A54" s="129"/>
      <c r="B54" s="130"/>
      <c r="C54" s="130">
        <v>1</v>
      </c>
      <c r="D54" s="130">
        <v>2</v>
      </c>
      <c r="E54" s="130">
        <v>3</v>
      </c>
      <c r="F54" s="130">
        <v>4</v>
      </c>
      <c r="G54" s="130">
        <v>5</v>
      </c>
      <c r="H54" s="130">
        <v>6</v>
      </c>
      <c r="I54" s="130">
        <v>7</v>
      </c>
      <c r="J54" s="130">
        <v>8</v>
      </c>
      <c r="K54" s="130">
        <v>9</v>
      </c>
      <c r="L54" s="130">
        <v>10</v>
      </c>
      <c r="M54" s="130">
        <v>11</v>
      </c>
      <c r="N54" s="130">
        <v>12</v>
      </c>
      <c r="O54" s="130">
        <v>13</v>
      </c>
      <c r="P54" s="130">
        <v>14</v>
      </c>
      <c r="Q54" s="130">
        <v>15</v>
      </c>
      <c r="R54" s="130">
        <v>16</v>
      </c>
      <c r="S54" s="130">
        <v>17</v>
      </c>
      <c r="T54" s="130">
        <v>18</v>
      </c>
      <c r="U54" s="130">
        <v>19</v>
      </c>
      <c r="V54" s="130">
        <v>20</v>
      </c>
      <c r="W54" s="130">
        <v>21</v>
      </c>
      <c r="X54" s="130">
        <v>22</v>
      </c>
      <c r="Y54" s="130">
        <v>23</v>
      </c>
      <c r="Z54" s="130">
        <v>24</v>
      </c>
      <c r="AA54" s="130">
        <v>25</v>
      </c>
      <c r="AB54" s="130">
        <v>26</v>
      </c>
      <c r="AC54" s="130">
        <v>27</v>
      </c>
      <c r="AD54" s="130">
        <v>28</v>
      </c>
      <c r="AE54" s="130">
        <v>29</v>
      </c>
      <c r="AF54" s="130">
        <v>30</v>
      </c>
      <c r="AG54" s="130">
        <v>31</v>
      </c>
      <c r="AH54" s="130">
        <v>32</v>
      </c>
      <c r="AI54" s="130">
        <v>33</v>
      </c>
      <c r="AJ54" s="130">
        <v>34</v>
      </c>
      <c r="AK54" s="130">
        <v>35</v>
      </c>
      <c r="AL54" s="130">
        <v>36</v>
      </c>
      <c r="AM54" s="130">
        <v>37</v>
      </c>
      <c r="AN54" s="130">
        <v>38</v>
      </c>
      <c r="AO54" s="130">
        <v>39</v>
      </c>
      <c r="AP54" s="130">
        <v>40</v>
      </c>
      <c r="AQ54" s="130"/>
      <c r="AR54" s="51"/>
    </row>
    <row r="55" spans="1:44" s="149" customFormat="1" x14ac:dyDescent="0.25">
      <c r="A55" s="129"/>
      <c r="B55" s="130"/>
      <c r="C55" s="130">
        <f t="shared" ref="C55:AP55" si="0">$Z$7</f>
        <v>0</v>
      </c>
      <c r="D55" s="130">
        <f t="shared" si="0"/>
        <v>0</v>
      </c>
      <c r="E55" s="130">
        <f t="shared" si="0"/>
        <v>0</v>
      </c>
      <c r="F55" s="130">
        <f t="shared" si="0"/>
        <v>0</v>
      </c>
      <c r="G55" s="130">
        <f t="shared" si="0"/>
        <v>0</v>
      </c>
      <c r="H55" s="130">
        <f t="shared" si="0"/>
        <v>0</v>
      </c>
      <c r="I55" s="130">
        <f t="shared" si="0"/>
        <v>0</v>
      </c>
      <c r="J55" s="130">
        <f t="shared" si="0"/>
        <v>0</v>
      </c>
      <c r="K55" s="130">
        <f t="shared" si="0"/>
        <v>0</v>
      </c>
      <c r="L55" s="130">
        <f t="shared" si="0"/>
        <v>0</v>
      </c>
      <c r="M55" s="130">
        <f t="shared" si="0"/>
        <v>0</v>
      </c>
      <c r="N55" s="130">
        <f t="shared" si="0"/>
        <v>0</v>
      </c>
      <c r="O55" s="130">
        <f t="shared" si="0"/>
        <v>0</v>
      </c>
      <c r="P55" s="130">
        <f t="shared" si="0"/>
        <v>0</v>
      </c>
      <c r="Q55" s="130">
        <f t="shared" si="0"/>
        <v>0</v>
      </c>
      <c r="R55" s="130">
        <f t="shared" si="0"/>
        <v>0</v>
      </c>
      <c r="S55" s="130">
        <f t="shared" si="0"/>
        <v>0</v>
      </c>
      <c r="T55" s="130">
        <f t="shared" si="0"/>
        <v>0</v>
      </c>
      <c r="U55" s="130">
        <f t="shared" si="0"/>
        <v>0</v>
      </c>
      <c r="V55" s="130">
        <f t="shared" si="0"/>
        <v>0</v>
      </c>
      <c r="W55" s="130">
        <f t="shared" si="0"/>
        <v>0</v>
      </c>
      <c r="X55" s="130">
        <f t="shared" si="0"/>
        <v>0</v>
      </c>
      <c r="Y55" s="130">
        <f t="shared" si="0"/>
        <v>0</v>
      </c>
      <c r="Z55" s="130">
        <f t="shared" si="0"/>
        <v>0</v>
      </c>
      <c r="AA55" s="130">
        <f t="shared" si="0"/>
        <v>0</v>
      </c>
      <c r="AB55" s="130">
        <f t="shared" si="0"/>
        <v>0</v>
      </c>
      <c r="AC55" s="130">
        <f t="shared" si="0"/>
        <v>0</v>
      </c>
      <c r="AD55" s="130">
        <f t="shared" si="0"/>
        <v>0</v>
      </c>
      <c r="AE55" s="130">
        <f t="shared" si="0"/>
        <v>0</v>
      </c>
      <c r="AF55" s="130">
        <f t="shared" si="0"/>
        <v>0</v>
      </c>
      <c r="AG55" s="130">
        <f t="shared" si="0"/>
        <v>0</v>
      </c>
      <c r="AH55" s="130">
        <f t="shared" si="0"/>
        <v>0</v>
      </c>
      <c r="AI55" s="130">
        <f t="shared" si="0"/>
        <v>0</v>
      </c>
      <c r="AJ55" s="130">
        <f t="shared" si="0"/>
        <v>0</v>
      </c>
      <c r="AK55" s="130">
        <f t="shared" si="0"/>
        <v>0</v>
      </c>
      <c r="AL55" s="130">
        <f t="shared" si="0"/>
        <v>0</v>
      </c>
      <c r="AM55" s="130">
        <f t="shared" si="0"/>
        <v>0</v>
      </c>
      <c r="AN55" s="130">
        <f t="shared" si="0"/>
        <v>0</v>
      </c>
      <c r="AO55" s="130">
        <f t="shared" si="0"/>
        <v>0</v>
      </c>
      <c r="AP55" s="130">
        <f t="shared" si="0"/>
        <v>0</v>
      </c>
      <c r="AQ55" s="130"/>
      <c r="AR55" s="51"/>
    </row>
    <row r="56" spans="1:44" s="149" customFormat="1" x14ac:dyDescent="0.25">
      <c r="A56" s="129"/>
      <c r="B56" s="130" t="s">
        <v>79</v>
      </c>
      <c r="C56" s="130">
        <f t="shared" ref="C56:T56" si="1">C29*1000/((IF($Q$9="Square or Rectangular",$AK$9*$AO$9,PI()*($AK$9/2)^2)))</f>
        <v>0</v>
      </c>
      <c r="D56" s="130">
        <f t="shared" si="1"/>
        <v>0</v>
      </c>
      <c r="E56" s="130">
        <f t="shared" si="1"/>
        <v>0</v>
      </c>
      <c r="F56" s="130">
        <f t="shared" si="1"/>
        <v>0</v>
      </c>
      <c r="G56" s="130">
        <f t="shared" si="1"/>
        <v>0</v>
      </c>
      <c r="H56" s="130">
        <f t="shared" si="1"/>
        <v>0</v>
      </c>
      <c r="I56" s="130">
        <f t="shared" si="1"/>
        <v>0</v>
      </c>
      <c r="J56" s="130">
        <f t="shared" si="1"/>
        <v>0</v>
      </c>
      <c r="K56" s="130">
        <f t="shared" si="1"/>
        <v>0</v>
      </c>
      <c r="L56" s="130">
        <f t="shared" si="1"/>
        <v>0</v>
      </c>
      <c r="M56" s="130">
        <f t="shared" si="1"/>
        <v>0</v>
      </c>
      <c r="N56" s="130">
        <f t="shared" si="1"/>
        <v>0</v>
      </c>
      <c r="O56" s="130">
        <f t="shared" si="1"/>
        <v>0</v>
      </c>
      <c r="P56" s="130">
        <f t="shared" si="1"/>
        <v>0</v>
      </c>
      <c r="Q56" s="130">
        <f t="shared" si="1"/>
        <v>0</v>
      </c>
      <c r="R56" s="130">
        <f t="shared" si="1"/>
        <v>0</v>
      </c>
      <c r="S56" s="130">
        <f t="shared" si="1"/>
        <v>0</v>
      </c>
      <c r="T56" s="130">
        <f t="shared" si="1"/>
        <v>0</v>
      </c>
      <c r="U56" s="130">
        <f>U29*1000/((IF($Q$9="Square or Rectangular",$AK$9*$AO$9,PI()*($AK$9/2)^2)))</f>
        <v>0.25</v>
      </c>
      <c r="V56" s="130">
        <f t="shared" ref="V56:AP56" si="2">V29*1000/((IF($Q$9="Square or Rectangular",$AK$9*$AO$9,PI()*($AK$9/2)^2)))</f>
        <v>0.3</v>
      </c>
      <c r="W56" s="130">
        <f t="shared" si="2"/>
        <v>0.32</v>
      </c>
      <c r="X56" s="130">
        <f t="shared" si="2"/>
        <v>0.28000000000000003</v>
      </c>
      <c r="Y56" s="130">
        <f t="shared" si="2"/>
        <v>0.1</v>
      </c>
      <c r="Z56" s="130">
        <f t="shared" si="2"/>
        <v>0</v>
      </c>
      <c r="AA56" s="130">
        <f t="shared" si="2"/>
        <v>0</v>
      </c>
      <c r="AB56" s="130">
        <f t="shared" si="2"/>
        <v>0</v>
      </c>
      <c r="AC56" s="130">
        <f t="shared" si="2"/>
        <v>0</v>
      </c>
      <c r="AD56" s="130">
        <f t="shared" si="2"/>
        <v>0</v>
      </c>
      <c r="AE56" s="130">
        <f t="shared" si="2"/>
        <v>0</v>
      </c>
      <c r="AF56" s="130">
        <f t="shared" si="2"/>
        <v>0</v>
      </c>
      <c r="AG56" s="130">
        <f t="shared" si="2"/>
        <v>0</v>
      </c>
      <c r="AH56" s="130">
        <f t="shared" si="2"/>
        <v>0</v>
      </c>
      <c r="AI56" s="130">
        <f t="shared" si="2"/>
        <v>0</v>
      </c>
      <c r="AJ56" s="130">
        <f t="shared" si="2"/>
        <v>0</v>
      </c>
      <c r="AK56" s="130">
        <f t="shared" si="2"/>
        <v>0</v>
      </c>
      <c r="AL56" s="130">
        <f t="shared" si="2"/>
        <v>0</v>
      </c>
      <c r="AM56" s="130">
        <f t="shared" si="2"/>
        <v>0</v>
      </c>
      <c r="AN56" s="130">
        <f t="shared" si="2"/>
        <v>0</v>
      </c>
      <c r="AO56" s="130">
        <f t="shared" si="2"/>
        <v>0</v>
      </c>
      <c r="AP56" s="130">
        <f t="shared" si="2"/>
        <v>0</v>
      </c>
      <c r="AQ56" s="130"/>
      <c r="AR56" s="51"/>
    </row>
    <row r="57" spans="1:44" s="149" customFormat="1" x14ac:dyDescent="0.25">
      <c r="A57" s="129"/>
      <c r="B57" s="130" t="s">
        <v>7</v>
      </c>
      <c r="C57" s="130">
        <f>C56/$Q$11*1000</f>
        <v>0</v>
      </c>
      <c r="D57" s="130">
        <f t="shared" ref="D57:AP57" si="3">D56/$Q$11*1000</f>
        <v>0</v>
      </c>
      <c r="E57" s="130">
        <f t="shared" si="3"/>
        <v>0</v>
      </c>
      <c r="F57" s="130">
        <f t="shared" si="3"/>
        <v>0</v>
      </c>
      <c r="G57" s="130">
        <f t="shared" si="3"/>
        <v>0</v>
      </c>
      <c r="H57" s="130">
        <f t="shared" si="3"/>
        <v>0</v>
      </c>
      <c r="I57" s="130">
        <f t="shared" si="3"/>
        <v>0</v>
      </c>
      <c r="J57" s="130">
        <f t="shared" si="3"/>
        <v>0</v>
      </c>
      <c r="K57" s="130">
        <f t="shared" si="3"/>
        <v>0</v>
      </c>
      <c r="L57" s="130">
        <f t="shared" si="3"/>
        <v>0</v>
      </c>
      <c r="M57" s="130">
        <f t="shared" si="3"/>
        <v>0</v>
      </c>
      <c r="N57" s="130">
        <f t="shared" si="3"/>
        <v>0</v>
      </c>
      <c r="O57" s="130">
        <f t="shared" si="3"/>
        <v>0</v>
      </c>
      <c r="P57" s="130">
        <f t="shared" si="3"/>
        <v>0</v>
      </c>
      <c r="Q57" s="130">
        <f t="shared" si="3"/>
        <v>0</v>
      </c>
      <c r="R57" s="130">
        <f t="shared" si="3"/>
        <v>0</v>
      </c>
      <c r="S57" s="130">
        <f t="shared" si="3"/>
        <v>0</v>
      </c>
      <c r="T57" s="130">
        <f t="shared" si="3"/>
        <v>0</v>
      </c>
      <c r="U57" s="130">
        <f t="shared" si="3"/>
        <v>0.5</v>
      </c>
      <c r="V57" s="130">
        <f t="shared" si="3"/>
        <v>0.6</v>
      </c>
      <c r="W57" s="130">
        <f t="shared" si="3"/>
        <v>0.64</v>
      </c>
      <c r="X57" s="130">
        <f t="shared" si="3"/>
        <v>0.56000000000000005</v>
      </c>
      <c r="Y57" s="130">
        <f t="shared" si="3"/>
        <v>0.2</v>
      </c>
      <c r="Z57" s="130">
        <f t="shared" si="3"/>
        <v>0</v>
      </c>
      <c r="AA57" s="130">
        <f t="shared" si="3"/>
        <v>0</v>
      </c>
      <c r="AB57" s="130">
        <f t="shared" si="3"/>
        <v>0</v>
      </c>
      <c r="AC57" s="130">
        <f t="shared" si="3"/>
        <v>0</v>
      </c>
      <c r="AD57" s="130">
        <f t="shared" si="3"/>
        <v>0</v>
      </c>
      <c r="AE57" s="130">
        <f t="shared" si="3"/>
        <v>0</v>
      </c>
      <c r="AF57" s="130">
        <f t="shared" si="3"/>
        <v>0</v>
      </c>
      <c r="AG57" s="130">
        <f t="shared" si="3"/>
        <v>0</v>
      </c>
      <c r="AH57" s="130">
        <f t="shared" si="3"/>
        <v>0</v>
      </c>
      <c r="AI57" s="130">
        <f t="shared" si="3"/>
        <v>0</v>
      </c>
      <c r="AJ57" s="130">
        <f t="shared" si="3"/>
        <v>0</v>
      </c>
      <c r="AK57" s="130">
        <f t="shared" si="3"/>
        <v>0</v>
      </c>
      <c r="AL57" s="130">
        <f t="shared" si="3"/>
        <v>0</v>
      </c>
      <c r="AM57" s="130">
        <f t="shared" si="3"/>
        <v>0</v>
      </c>
      <c r="AN57" s="130">
        <f t="shared" si="3"/>
        <v>0</v>
      </c>
      <c r="AO57" s="130">
        <f t="shared" si="3"/>
        <v>0</v>
      </c>
      <c r="AP57" s="130">
        <f t="shared" si="3"/>
        <v>0</v>
      </c>
      <c r="AQ57" s="130"/>
      <c r="AR57" s="51"/>
    </row>
    <row r="58" spans="1:44" s="149" customFormat="1" x14ac:dyDescent="0.25">
      <c r="A58" s="129"/>
      <c r="B58" s="130"/>
      <c r="C58" s="130" t="str">
        <f>IF(C57=0,"",C57)</f>
        <v/>
      </c>
      <c r="D58" s="130" t="str">
        <f t="shared" ref="D58:AP58" si="4">IF(D57=0,"",D57)</f>
        <v/>
      </c>
      <c r="E58" s="130" t="str">
        <f t="shared" si="4"/>
        <v/>
      </c>
      <c r="F58" s="130" t="str">
        <f t="shared" si="4"/>
        <v/>
      </c>
      <c r="G58" s="130" t="str">
        <f t="shared" si="4"/>
        <v/>
      </c>
      <c r="H58" s="130" t="str">
        <f t="shared" si="4"/>
        <v/>
      </c>
      <c r="I58" s="130" t="str">
        <f t="shared" si="4"/>
        <v/>
      </c>
      <c r="J58" s="130" t="str">
        <f t="shared" si="4"/>
        <v/>
      </c>
      <c r="K58" s="130" t="str">
        <f t="shared" si="4"/>
        <v/>
      </c>
      <c r="L58" s="130" t="str">
        <f t="shared" si="4"/>
        <v/>
      </c>
      <c r="M58" s="130" t="str">
        <f t="shared" si="4"/>
        <v/>
      </c>
      <c r="N58" s="130" t="str">
        <f t="shared" si="4"/>
        <v/>
      </c>
      <c r="O58" s="130" t="str">
        <f t="shared" si="4"/>
        <v/>
      </c>
      <c r="P58" s="130" t="str">
        <f t="shared" si="4"/>
        <v/>
      </c>
      <c r="Q58" s="130" t="str">
        <f t="shared" si="4"/>
        <v/>
      </c>
      <c r="R58" s="130" t="str">
        <f t="shared" si="4"/>
        <v/>
      </c>
      <c r="S58" s="130" t="str">
        <f t="shared" si="4"/>
        <v/>
      </c>
      <c r="T58" s="130" t="str">
        <f t="shared" si="4"/>
        <v/>
      </c>
      <c r="U58" s="130">
        <f t="shared" si="4"/>
        <v>0.5</v>
      </c>
      <c r="V58" s="130">
        <f t="shared" si="4"/>
        <v>0.6</v>
      </c>
      <c r="W58" s="130">
        <f t="shared" si="4"/>
        <v>0.64</v>
      </c>
      <c r="X58" s="130">
        <f t="shared" si="4"/>
        <v>0.56000000000000005</v>
      </c>
      <c r="Y58" s="130">
        <f t="shared" si="4"/>
        <v>0.2</v>
      </c>
      <c r="Z58" s="130" t="str">
        <f t="shared" si="4"/>
        <v/>
      </c>
      <c r="AA58" s="130" t="str">
        <f t="shared" si="4"/>
        <v/>
      </c>
      <c r="AB58" s="130" t="str">
        <f t="shared" si="4"/>
        <v/>
      </c>
      <c r="AC58" s="130" t="str">
        <f t="shared" si="4"/>
        <v/>
      </c>
      <c r="AD58" s="130" t="str">
        <f t="shared" si="4"/>
        <v/>
      </c>
      <c r="AE58" s="130" t="str">
        <f t="shared" si="4"/>
        <v/>
      </c>
      <c r="AF58" s="130" t="str">
        <f t="shared" si="4"/>
        <v/>
      </c>
      <c r="AG58" s="130" t="str">
        <f t="shared" si="4"/>
        <v/>
      </c>
      <c r="AH58" s="130" t="str">
        <f t="shared" si="4"/>
        <v/>
      </c>
      <c r="AI58" s="130" t="str">
        <f t="shared" si="4"/>
        <v/>
      </c>
      <c r="AJ58" s="130" t="str">
        <f t="shared" si="4"/>
        <v/>
      </c>
      <c r="AK58" s="130" t="str">
        <f t="shared" si="4"/>
        <v/>
      </c>
      <c r="AL58" s="130" t="str">
        <f t="shared" si="4"/>
        <v/>
      </c>
      <c r="AM58" s="130" t="str">
        <f t="shared" si="4"/>
        <v/>
      </c>
      <c r="AN58" s="130" t="str">
        <f t="shared" si="4"/>
        <v/>
      </c>
      <c r="AO58" s="130" t="str">
        <f t="shared" si="4"/>
        <v/>
      </c>
      <c r="AP58" s="130" t="str">
        <f t="shared" si="4"/>
        <v/>
      </c>
      <c r="AQ58" s="130"/>
      <c r="AR58" s="51"/>
    </row>
    <row r="59" spans="1:44" s="149" customFormat="1" x14ac:dyDescent="0.25">
      <c r="A59" s="129"/>
      <c r="B59" s="130"/>
      <c r="C59" s="130" t="str">
        <f>IF(C57=0,"",(C58+0.0001*C54))</f>
        <v/>
      </c>
      <c r="D59" s="130" t="str">
        <f t="shared" ref="D59:AP59" si="5">IF(D57=0,"",(D58+0.0001*D54))</f>
        <v/>
      </c>
      <c r="E59" s="130" t="str">
        <f t="shared" si="5"/>
        <v/>
      </c>
      <c r="F59" s="130" t="str">
        <f t="shared" si="5"/>
        <v/>
      </c>
      <c r="G59" s="130" t="str">
        <f t="shared" si="5"/>
        <v/>
      </c>
      <c r="H59" s="130" t="str">
        <f t="shared" si="5"/>
        <v/>
      </c>
      <c r="I59" s="130" t="str">
        <f t="shared" si="5"/>
        <v/>
      </c>
      <c r="J59" s="130" t="str">
        <f t="shared" si="5"/>
        <v/>
      </c>
      <c r="K59" s="130" t="str">
        <f t="shared" si="5"/>
        <v/>
      </c>
      <c r="L59" s="130" t="str">
        <f t="shared" si="5"/>
        <v/>
      </c>
      <c r="M59" s="130" t="str">
        <f t="shared" si="5"/>
        <v/>
      </c>
      <c r="N59" s="130" t="str">
        <f t="shared" si="5"/>
        <v/>
      </c>
      <c r="O59" s="130" t="str">
        <f t="shared" si="5"/>
        <v/>
      </c>
      <c r="P59" s="130" t="str">
        <f t="shared" si="5"/>
        <v/>
      </c>
      <c r="Q59" s="130" t="str">
        <f t="shared" si="5"/>
        <v/>
      </c>
      <c r="R59" s="130" t="str">
        <f t="shared" si="5"/>
        <v/>
      </c>
      <c r="S59" s="130" t="str">
        <f t="shared" si="5"/>
        <v/>
      </c>
      <c r="T59" s="130" t="str">
        <f t="shared" si="5"/>
        <v/>
      </c>
      <c r="U59" s="130">
        <f t="shared" si="5"/>
        <v>0.50190000000000001</v>
      </c>
      <c r="V59" s="130">
        <f t="shared" si="5"/>
        <v>0.60199999999999998</v>
      </c>
      <c r="W59" s="130">
        <f t="shared" si="5"/>
        <v>0.6421</v>
      </c>
      <c r="X59" s="130">
        <f t="shared" si="5"/>
        <v>0.56220000000000003</v>
      </c>
      <c r="Y59" s="130">
        <f t="shared" si="5"/>
        <v>0.20230000000000001</v>
      </c>
      <c r="Z59" s="130" t="str">
        <f t="shared" si="5"/>
        <v/>
      </c>
      <c r="AA59" s="130" t="str">
        <f t="shared" si="5"/>
        <v/>
      </c>
      <c r="AB59" s="130" t="str">
        <f t="shared" si="5"/>
        <v/>
      </c>
      <c r="AC59" s="130" t="str">
        <f t="shared" si="5"/>
        <v/>
      </c>
      <c r="AD59" s="130" t="str">
        <f t="shared" si="5"/>
        <v/>
      </c>
      <c r="AE59" s="130" t="str">
        <f t="shared" si="5"/>
        <v/>
      </c>
      <c r="AF59" s="130" t="str">
        <f t="shared" si="5"/>
        <v/>
      </c>
      <c r="AG59" s="130" t="str">
        <f t="shared" si="5"/>
        <v/>
      </c>
      <c r="AH59" s="130" t="str">
        <f t="shared" si="5"/>
        <v/>
      </c>
      <c r="AI59" s="130" t="str">
        <f t="shared" si="5"/>
        <v/>
      </c>
      <c r="AJ59" s="130" t="str">
        <f t="shared" si="5"/>
        <v/>
      </c>
      <c r="AK59" s="130" t="str">
        <f t="shared" si="5"/>
        <v/>
      </c>
      <c r="AL59" s="130" t="str">
        <f t="shared" si="5"/>
        <v/>
      </c>
      <c r="AM59" s="130" t="str">
        <f t="shared" si="5"/>
        <v/>
      </c>
      <c r="AN59" s="130" t="str">
        <f t="shared" si="5"/>
        <v/>
      </c>
      <c r="AO59" s="130" t="str">
        <f t="shared" si="5"/>
        <v/>
      </c>
      <c r="AP59" s="130" t="str">
        <f t="shared" si="5"/>
        <v/>
      </c>
      <c r="AQ59" s="130"/>
      <c r="AR59" s="51"/>
    </row>
    <row r="60" spans="1:44" s="149" customFormat="1" x14ac:dyDescent="0.25">
      <c r="A60" s="129"/>
      <c r="B60" s="130"/>
      <c r="C60" s="130" t="str">
        <f>IF(C59&gt;$C$62,C58,"")</f>
        <v/>
      </c>
      <c r="D60" s="130" t="str">
        <f t="shared" ref="D60:AP60" si="6">IF(D59&gt;$C$62,D58,"")</f>
        <v/>
      </c>
      <c r="E60" s="130" t="str">
        <f t="shared" si="6"/>
        <v/>
      </c>
      <c r="F60" s="130" t="str">
        <f t="shared" si="6"/>
        <v/>
      </c>
      <c r="G60" s="130" t="str">
        <f t="shared" si="6"/>
        <v/>
      </c>
      <c r="H60" s="130" t="str">
        <f t="shared" si="6"/>
        <v/>
      </c>
      <c r="I60" s="130" t="str">
        <f t="shared" si="6"/>
        <v/>
      </c>
      <c r="J60" s="130" t="str">
        <f t="shared" si="6"/>
        <v/>
      </c>
      <c r="K60" s="130" t="str">
        <f t="shared" si="6"/>
        <v/>
      </c>
      <c r="L60" s="130" t="str">
        <f t="shared" si="6"/>
        <v/>
      </c>
      <c r="M60" s="130" t="str">
        <f t="shared" si="6"/>
        <v/>
      </c>
      <c r="N60" s="130" t="str">
        <f t="shared" si="6"/>
        <v/>
      </c>
      <c r="O60" s="130" t="str">
        <f t="shared" si="6"/>
        <v/>
      </c>
      <c r="P60" s="130" t="str">
        <f t="shared" si="6"/>
        <v/>
      </c>
      <c r="Q60" s="130" t="str">
        <f t="shared" si="6"/>
        <v/>
      </c>
      <c r="R60" s="130" t="str">
        <f t="shared" si="6"/>
        <v/>
      </c>
      <c r="S60" s="130" t="str">
        <f t="shared" si="6"/>
        <v/>
      </c>
      <c r="T60" s="130" t="str">
        <f t="shared" si="6"/>
        <v/>
      </c>
      <c r="U60" s="130" t="str">
        <f t="shared" si="6"/>
        <v/>
      </c>
      <c r="V60" s="130" t="str">
        <f t="shared" si="6"/>
        <v/>
      </c>
      <c r="W60" s="130">
        <f t="shared" si="6"/>
        <v>0.64</v>
      </c>
      <c r="X60" s="130" t="str">
        <f t="shared" si="6"/>
        <v/>
      </c>
      <c r="Y60" s="130" t="str">
        <f t="shared" si="6"/>
        <v/>
      </c>
      <c r="Z60" s="130" t="str">
        <f t="shared" si="6"/>
        <v/>
      </c>
      <c r="AA60" s="130" t="str">
        <f t="shared" si="6"/>
        <v/>
      </c>
      <c r="AB60" s="130" t="str">
        <f t="shared" si="6"/>
        <v/>
      </c>
      <c r="AC60" s="130" t="str">
        <f t="shared" si="6"/>
        <v/>
      </c>
      <c r="AD60" s="130" t="str">
        <f t="shared" si="6"/>
        <v/>
      </c>
      <c r="AE60" s="130" t="str">
        <f t="shared" si="6"/>
        <v/>
      </c>
      <c r="AF60" s="130" t="str">
        <f t="shared" si="6"/>
        <v/>
      </c>
      <c r="AG60" s="130" t="str">
        <f t="shared" si="6"/>
        <v/>
      </c>
      <c r="AH60" s="130" t="str">
        <f t="shared" si="6"/>
        <v/>
      </c>
      <c r="AI60" s="130" t="str">
        <f t="shared" si="6"/>
        <v/>
      </c>
      <c r="AJ60" s="130" t="str">
        <f t="shared" si="6"/>
        <v/>
      </c>
      <c r="AK60" s="130" t="str">
        <f t="shared" si="6"/>
        <v/>
      </c>
      <c r="AL60" s="130" t="str">
        <f t="shared" si="6"/>
        <v/>
      </c>
      <c r="AM60" s="130" t="str">
        <f t="shared" si="6"/>
        <v/>
      </c>
      <c r="AN60" s="130" t="str">
        <f t="shared" si="6"/>
        <v/>
      </c>
      <c r="AO60" s="130" t="str">
        <f t="shared" si="6"/>
        <v/>
      </c>
      <c r="AP60" s="130" t="str">
        <f t="shared" si="6"/>
        <v/>
      </c>
      <c r="AQ60" s="130"/>
      <c r="AR60" s="51"/>
    </row>
    <row r="61" spans="1:44" s="149" customFormat="1" x14ac:dyDescent="0.25">
      <c r="A61" s="129"/>
      <c r="B61" s="130"/>
      <c r="C61" s="130" t="s">
        <v>29</v>
      </c>
      <c r="D61" s="130" t="s">
        <v>30</v>
      </c>
      <c r="E61" s="130" t="s">
        <v>31</v>
      </c>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51"/>
    </row>
    <row r="62" spans="1:44" s="149" customFormat="1" x14ac:dyDescent="0.25">
      <c r="A62" s="129"/>
      <c r="B62" s="130"/>
      <c r="C62" s="130">
        <f>QUARTILE(C59:AP59,3)</f>
        <v>0.60199999999999998</v>
      </c>
      <c r="D62" s="130">
        <f>AVERAGE(C58:AP58)</f>
        <v>0.50000000000000011</v>
      </c>
      <c r="E62" s="130">
        <f>AVERAGE(C60:AP60)</f>
        <v>0.64</v>
      </c>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0"/>
      <c r="AN62" s="130"/>
      <c r="AO62" s="130"/>
      <c r="AP62" s="130"/>
      <c r="AQ62" s="130"/>
      <c r="AR62" s="51"/>
    </row>
    <row r="63" spans="1:44" s="149" customFormat="1" x14ac:dyDescent="0.25">
      <c r="A63" s="129"/>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51"/>
    </row>
    <row r="64" spans="1:44" s="149" customFormat="1" x14ac:dyDescent="0.25">
      <c r="A64" s="129"/>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51"/>
    </row>
    <row r="65" spans="1:44" s="117" customFormat="1" x14ac:dyDescent="0.25">
      <c r="A65" s="114"/>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6"/>
    </row>
    <row r="66" spans="1:44" x14ac:dyDescent="0.25">
      <c r="A66" s="86"/>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row>
    <row r="67" spans="1:44" x14ac:dyDescent="0.25">
      <c r="A67" s="86"/>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row>
    <row r="68" spans="1:44" x14ac:dyDescent="0.25">
      <c r="A68" s="86"/>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row>
    <row r="69" spans="1:44" x14ac:dyDescent="0.25">
      <c r="A69" s="86"/>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row>
    <row r="70" spans="1:44" x14ac:dyDescent="0.25">
      <c r="A70" s="86"/>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row>
    <row r="71" spans="1:44" x14ac:dyDescent="0.25">
      <c r="A71" s="86"/>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row>
  </sheetData>
  <sheetProtection password="9E01" sheet="1" objects="1" scenarios="1" selectLockedCells="1"/>
  <mergeCells count="27">
    <mergeCell ref="U40:V40"/>
    <mergeCell ref="AM11:AN11"/>
    <mergeCell ref="AO11:AQ11"/>
    <mergeCell ref="AP22:AP23"/>
    <mergeCell ref="C1:AP1"/>
    <mergeCell ref="C3:AQ5"/>
    <mergeCell ref="Z7:AA7"/>
    <mergeCell ref="Q9:T9"/>
    <mergeCell ref="AI9:AJ9"/>
    <mergeCell ref="AM9:AN9"/>
    <mergeCell ref="AP9:AQ9"/>
    <mergeCell ref="F44:R44"/>
    <mergeCell ref="S44:T44"/>
    <mergeCell ref="AW46:AX46"/>
    <mergeCell ref="B47:AQ50"/>
    <mergeCell ref="Q11:R11"/>
    <mergeCell ref="S11:T11"/>
    <mergeCell ref="F42:R42"/>
    <mergeCell ref="S42:T42"/>
    <mergeCell ref="U42:V42"/>
    <mergeCell ref="C27:V27"/>
    <mergeCell ref="W27:AP27"/>
    <mergeCell ref="D31:T32"/>
    <mergeCell ref="AP31:AP32"/>
    <mergeCell ref="U32:X32"/>
    <mergeCell ref="F40:R40"/>
    <mergeCell ref="S40:T40"/>
  </mergeCells>
  <dataValidations count="3">
    <dataValidation type="list" allowBlank="1" showInputMessage="1" showErrorMessage="1" sqref="Q9">
      <formula1>$U$9:$U$10</formula1>
    </dataValidation>
    <dataValidation allowBlank="1" showErrorMessage="1" promptTitle="Select from drop down tab" prompt="Select either kg N/ha or mm effluent applied" sqref="AV29:AV38"/>
    <dataValidation type="whole" allowBlank="1" showInputMessage="1" showErrorMessage="1" sqref="Q16 V16:W16">
      <formula1>1</formula1>
      <formula2>10000</formula2>
    </dataValidation>
  </dataValidations>
  <pageMargins left="0.7" right="0.7" top="0.75" bottom="0.75" header="0.3" footer="0.3"/>
  <pageSetup paperSize="9" scale="45"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Travelling Irrigator</vt:lpstr>
      <vt:lpstr>Sprinklers</vt:lpstr>
      <vt:lpstr>Centre Pivot</vt:lpstr>
      <vt:lpstr>Muck Spreader</vt:lpstr>
      <vt:lpstr>'Centre Pivot'!Print_Area</vt:lpstr>
      <vt:lpstr>'Muck Spreader'!Print_Area</vt:lpstr>
      <vt:lpstr>Sprinklers!Print_Area</vt:lpstr>
      <vt:lpstr>'Travelling Irrigator'!Print_Area</vt:lpstr>
    </vt:vector>
  </TitlesOfParts>
  <Company>SIG Information Technology (SIG-IT) GmbH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Fransen</dc:creator>
  <cp:lastModifiedBy>Logan Bowler</cp:lastModifiedBy>
  <cp:lastPrinted>2013-05-24T04:40:41Z</cp:lastPrinted>
  <dcterms:created xsi:type="dcterms:W3CDTF">2012-12-29T00:56:54Z</dcterms:created>
  <dcterms:modified xsi:type="dcterms:W3CDTF">2016-05-23T01:50:28Z</dcterms:modified>
</cp:coreProperties>
</file>